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Sur" sheetId="26" r:id="rId3"/>
    <sheet name="Arequipa" sheetId="27" r:id="rId4"/>
    <sheet name="Cusco" sheetId="32" r:id="rId5"/>
    <sheet name="Madre de Dios" sheetId="33" r:id="rId6"/>
    <sheet name="Moquegua" sheetId="34" r:id="rId7"/>
    <sheet name="Puno" sheetId="36" r:id="rId8"/>
    <sheet name="Tacna" sheetId="37" r:id="rId9"/>
    <sheet name="2012-2016" sheetId="40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CM">[1]Data!$B$1</definedName>
    <definedName name="CR">[1]Data!$Q$1</definedName>
    <definedName name="d" localSheetId="9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9">#REF!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9">'[4]Ctas-Ind (1)'!#REF!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9">[5]!INDICE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9">#REF!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9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9">#REF!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I12" i="40" l="1"/>
  <c r="I11" i="40"/>
  <c r="I10" i="40"/>
  <c r="I9" i="40"/>
  <c r="I8" i="40"/>
  <c r="I7" i="40"/>
  <c r="I6" i="40"/>
  <c r="N25" i="40" l="1"/>
  <c r="N22" i="40"/>
  <c r="J39" i="26"/>
  <c r="N12" i="40"/>
  <c r="N7" i="40" l="1"/>
  <c r="N8" i="40"/>
  <c r="N9" i="40"/>
  <c r="N10" i="40"/>
  <c r="N11" i="40"/>
  <c r="N6" i="40"/>
  <c r="M115" i="26" l="1"/>
  <c r="H110" i="26"/>
  <c r="H111" i="26"/>
  <c r="H112" i="26"/>
  <c r="H113" i="26"/>
  <c r="H114" i="26"/>
  <c r="H109" i="26"/>
  <c r="M109" i="26" l="1"/>
  <c r="M110" i="26"/>
  <c r="M111" i="26"/>
  <c r="M112" i="26"/>
  <c r="M113" i="26"/>
  <c r="M114" i="26"/>
  <c r="M108" i="26"/>
  <c r="L114" i="26"/>
  <c r="L113" i="26"/>
  <c r="L112" i="26"/>
  <c r="L111" i="26"/>
  <c r="L110" i="26"/>
  <c r="L109" i="26"/>
  <c r="L108" i="26"/>
  <c r="O72" i="26"/>
  <c r="O71" i="26"/>
  <c r="O70" i="26"/>
  <c r="O69" i="26"/>
  <c r="O68" i="26"/>
  <c r="O67" i="26"/>
  <c r="O66" i="26"/>
  <c r="O65" i="26"/>
  <c r="H124" i="26"/>
  <c r="J36" i="37"/>
  <c r="J35" i="37"/>
  <c r="I35" i="37"/>
  <c r="H35" i="37"/>
  <c r="G35" i="37"/>
  <c r="J34" i="37"/>
  <c r="I34" i="37"/>
  <c r="I36" i="37" s="1"/>
  <c r="H34" i="37"/>
  <c r="H36" i="37" s="1"/>
  <c r="G34" i="37"/>
  <c r="G36" i="37" s="1"/>
  <c r="J36" i="36"/>
  <c r="J35" i="36"/>
  <c r="I35" i="36"/>
  <c r="H35" i="36"/>
  <c r="G35" i="36"/>
  <c r="J34" i="36"/>
  <c r="I34" i="36"/>
  <c r="I36" i="36" s="1"/>
  <c r="H34" i="36"/>
  <c r="H36" i="36" s="1"/>
  <c r="G34" i="36"/>
  <c r="G36" i="36" s="1"/>
  <c r="J36" i="34"/>
  <c r="J35" i="34"/>
  <c r="I35" i="34"/>
  <c r="H35" i="34"/>
  <c r="G35" i="34"/>
  <c r="J34" i="34"/>
  <c r="I34" i="34"/>
  <c r="I36" i="34" s="1"/>
  <c r="H34" i="34"/>
  <c r="H36" i="34" s="1"/>
  <c r="G34" i="34"/>
  <c r="G36" i="34" s="1"/>
  <c r="J36" i="33"/>
  <c r="J35" i="33"/>
  <c r="I35" i="33"/>
  <c r="H35" i="33"/>
  <c r="G35" i="33"/>
  <c r="J34" i="33"/>
  <c r="I34" i="33"/>
  <c r="I36" i="33" s="1"/>
  <c r="H34" i="33"/>
  <c r="H36" i="33" s="1"/>
  <c r="G34" i="33"/>
  <c r="G36" i="33" s="1"/>
  <c r="J36" i="32"/>
  <c r="J35" i="32"/>
  <c r="I35" i="32"/>
  <c r="H35" i="32"/>
  <c r="G35" i="32"/>
  <c r="J34" i="32"/>
  <c r="I34" i="32"/>
  <c r="I36" i="32" s="1"/>
  <c r="H34" i="32"/>
  <c r="H36" i="32" s="1"/>
  <c r="G34" i="32"/>
  <c r="G36" i="32" s="1"/>
  <c r="I35" i="27"/>
  <c r="I34" i="27"/>
  <c r="I36" i="27" s="1"/>
  <c r="H36" i="27"/>
  <c r="H35" i="27"/>
  <c r="H34" i="27"/>
  <c r="G36" i="27"/>
  <c r="G35" i="27"/>
  <c r="G34" i="27"/>
  <c r="J34" i="27"/>
  <c r="J36" i="27"/>
  <c r="J35" i="27"/>
  <c r="W51" i="26" l="1"/>
  <c r="V51" i="26"/>
  <c r="U51" i="26"/>
  <c r="T51" i="26"/>
  <c r="S51" i="26"/>
  <c r="R51" i="26"/>
  <c r="N58" i="26"/>
  <c r="M58" i="26"/>
  <c r="L58" i="26"/>
  <c r="N57" i="26"/>
  <c r="M57" i="26"/>
  <c r="L57" i="26"/>
  <c r="N54" i="26"/>
  <c r="M54" i="26"/>
  <c r="L54" i="26"/>
  <c r="N53" i="26"/>
  <c r="M53" i="26"/>
  <c r="L53" i="26"/>
  <c r="N82" i="26"/>
  <c r="M82" i="26"/>
  <c r="L82" i="26"/>
  <c r="N81" i="26"/>
  <c r="M81" i="26"/>
  <c r="L81" i="26"/>
  <c r="N80" i="26"/>
  <c r="M80" i="26"/>
  <c r="L80" i="26"/>
  <c r="N79" i="26"/>
  <c r="M79" i="26"/>
  <c r="L79" i="26"/>
  <c r="N78" i="26"/>
  <c r="M78" i="26"/>
  <c r="L78" i="26"/>
  <c r="N77" i="26"/>
  <c r="M77" i="26"/>
  <c r="L77" i="26"/>
  <c r="N70" i="26"/>
  <c r="M70" i="26"/>
  <c r="L70" i="26"/>
  <c r="N69" i="26"/>
  <c r="M69" i="26"/>
  <c r="L69" i="26"/>
  <c r="N68" i="26"/>
  <c r="M68" i="26"/>
  <c r="L68" i="26"/>
  <c r="N67" i="26"/>
  <c r="M67" i="26"/>
  <c r="L67" i="26"/>
  <c r="N66" i="26"/>
  <c r="M66" i="26"/>
  <c r="L66" i="26"/>
  <c r="I34" i="26" l="1"/>
  <c r="I35" i="26"/>
  <c r="H34" i="26"/>
  <c r="H35" i="26"/>
  <c r="I24" i="26"/>
  <c r="I128" i="26" s="1"/>
  <c r="I23" i="26"/>
  <c r="H128" i="26" s="1"/>
  <c r="I22" i="26"/>
  <c r="G128" i="26" s="1"/>
  <c r="J128" i="26" s="1"/>
  <c r="G24" i="26"/>
  <c r="I127" i="26" s="1"/>
  <c r="G23" i="26"/>
  <c r="H127" i="26" s="1"/>
  <c r="G22" i="26"/>
  <c r="G127" i="26" s="1"/>
  <c r="J14" i="26"/>
  <c r="T17" i="26" s="1"/>
  <c r="J13" i="26"/>
  <c r="T16" i="26" s="1"/>
  <c r="H14" i="26"/>
  <c r="T14" i="26" s="1"/>
  <c r="H13" i="26"/>
  <c r="T13" i="26" s="1"/>
  <c r="F14" i="26"/>
  <c r="T11" i="26" s="1"/>
  <c r="F13" i="26"/>
  <c r="T10" i="26" s="1"/>
  <c r="G129" i="26" l="1"/>
  <c r="J129" i="26" s="1"/>
  <c r="J127" i="26"/>
  <c r="H129" i="26"/>
  <c r="I129" i="26"/>
  <c r="G20" i="40"/>
  <c r="G24" i="40"/>
  <c r="G23" i="40"/>
  <c r="L20" i="40"/>
  <c r="L24" i="40"/>
  <c r="L23" i="40"/>
  <c r="Q20" i="40"/>
  <c r="Q24" i="40"/>
  <c r="Q23" i="40"/>
  <c r="O12" i="40"/>
  <c r="Q10" i="40"/>
  <c r="Q9" i="40"/>
  <c r="Q5" i="40"/>
  <c r="L10" i="40"/>
  <c r="L9" i="40"/>
  <c r="L5" i="40"/>
  <c r="G5" i="40"/>
  <c r="G10" i="40"/>
  <c r="G9" i="40"/>
  <c r="I25" i="37" l="1"/>
  <c r="J24" i="37" s="1"/>
  <c r="G25" i="37"/>
  <c r="K24" i="37"/>
  <c r="H24" i="37"/>
  <c r="K23" i="37"/>
  <c r="H23" i="37"/>
  <c r="K22" i="37"/>
  <c r="H22" i="37"/>
  <c r="H25" i="37" s="1"/>
  <c r="J15" i="37"/>
  <c r="K14" i="37" s="1"/>
  <c r="H15" i="37"/>
  <c r="F15" i="37"/>
  <c r="G14" i="37" s="1"/>
  <c r="G15" i="37" s="1"/>
  <c r="L14" i="37"/>
  <c r="L13" i="37"/>
  <c r="K13" i="37"/>
  <c r="G13" i="37"/>
  <c r="F4" i="37"/>
  <c r="K3" i="37"/>
  <c r="F3" i="37"/>
  <c r="I25" i="36"/>
  <c r="J24" i="36" s="1"/>
  <c r="G25" i="36"/>
  <c r="H22" i="36" s="1"/>
  <c r="K24" i="36"/>
  <c r="K23" i="36"/>
  <c r="K22" i="36"/>
  <c r="J15" i="36"/>
  <c r="K14" i="36" s="1"/>
  <c r="H15" i="36"/>
  <c r="F15" i="36"/>
  <c r="G13" i="36" s="1"/>
  <c r="L14" i="36"/>
  <c r="G14" i="36"/>
  <c r="L13" i="36"/>
  <c r="F4" i="36"/>
  <c r="K3" i="36"/>
  <c r="F3" i="36"/>
  <c r="R27" i="40"/>
  <c r="R28" i="40" s="1"/>
  <c r="P27" i="40"/>
  <c r="P28" i="40" s="1"/>
  <c r="O27" i="40"/>
  <c r="O28" i="40" s="1"/>
  <c r="M27" i="40"/>
  <c r="M28" i="40" s="1"/>
  <c r="K27" i="40"/>
  <c r="K28" i="40" s="1"/>
  <c r="J27" i="40"/>
  <c r="J28" i="40" s="1"/>
  <c r="H27" i="40"/>
  <c r="H28" i="40" s="1"/>
  <c r="F27" i="40"/>
  <c r="F28" i="40" s="1"/>
  <c r="E27" i="40"/>
  <c r="E28" i="40" s="1"/>
  <c r="C27" i="40"/>
  <c r="C28" i="40" s="1"/>
  <c r="Q26" i="40"/>
  <c r="L26" i="40"/>
  <c r="G26" i="40"/>
  <c r="Q25" i="40"/>
  <c r="L25" i="40"/>
  <c r="G25" i="40"/>
  <c r="Q22" i="40"/>
  <c r="L22" i="40"/>
  <c r="G22" i="40"/>
  <c r="Q21" i="40"/>
  <c r="L21" i="40"/>
  <c r="G21" i="40"/>
  <c r="R12" i="40"/>
  <c r="R13" i="40" s="1"/>
  <c r="P12" i="40"/>
  <c r="P13" i="40" s="1"/>
  <c r="M12" i="40"/>
  <c r="M13" i="40" s="1"/>
  <c r="K12" i="40"/>
  <c r="K13" i="40" s="1"/>
  <c r="J12" i="40"/>
  <c r="H12" i="40"/>
  <c r="F12" i="40"/>
  <c r="F13" i="40" s="1"/>
  <c r="E12" i="40"/>
  <c r="C12" i="40"/>
  <c r="Q11" i="40"/>
  <c r="L11" i="40"/>
  <c r="G11" i="40"/>
  <c r="Q8" i="40"/>
  <c r="L8" i="40"/>
  <c r="G8" i="40"/>
  <c r="Q7" i="40"/>
  <c r="L7" i="40"/>
  <c r="G7" i="40"/>
  <c r="Q6" i="40"/>
  <c r="L6" i="40"/>
  <c r="G6" i="40"/>
  <c r="J14" i="40" l="1"/>
  <c r="H14" i="40"/>
  <c r="C14" i="40"/>
  <c r="G12" i="40"/>
  <c r="F14" i="40"/>
  <c r="P14" i="40"/>
  <c r="Q12" i="40"/>
  <c r="K25" i="37"/>
  <c r="L24" i="37" s="1"/>
  <c r="K15" i="37"/>
  <c r="H23" i="36"/>
  <c r="H25" i="36" s="1"/>
  <c r="H24" i="36"/>
  <c r="K25" i="36"/>
  <c r="L23" i="36" s="1"/>
  <c r="K13" i="36"/>
  <c r="K15" i="36" s="1"/>
  <c r="G15" i="36"/>
  <c r="L22" i="37"/>
  <c r="I14" i="37"/>
  <c r="L15" i="37"/>
  <c r="I13" i="37"/>
  <c r="J22" i="37"/>
  <c r="J23" i="37"/>
  <c r="L15" i="36"/>
  <c r="I13" i="36"/>
  <c r="I14" i="36"/>
  <c r="I15" i="36" s="1"/>
  <c r="J22" i="36"/>
  <c r="J23" i="36"/>
  <c r="H13" i="40"/>
  <c r="O13" i="40"/>
  <c r="E14" i="40"/>
  <c r="K14" i="40"/>
  <c r="R14" i="40"/>
  <c r="G27" i="40"/>
  <c r="L27" i="40"/>
  <c r="Q27" i="40"/>
  <c r="C13" i="40"/>
  <c r="E13" i="40"/>
  <c r="O14" i="40"/>
  <c r="J13" i="40"/>
  <c r="M14" i="40"/>
  <c r="L12" i="40"/>
  <c r="E59" i="26"/>
  <c r="F59" i="26"/>
  <c r="G59" i="26"/>
  <c r="H59" i="26"/>
  <c r="I59" i="26"/>
  <c r="I83" i="26"/>
  <c r="H83" i="26"/>
  <c r="G83" i="26"/>
  <c r="E83" i="26"/>
  <c r="I71" i="26"/>
  <c r="H71" i="26"/>
  <c r="G71" i="26"/>
  <c r="E71" i="26"/>
  <c r="N59" i="26" l="1"/>
  <c r="T53" i="26"/>
  <c r="M59" i="26"/>
  <c r="T55" i="26"/>
  <c r="L59" i="26"/>
  <c r="L23" i="37"/>
  <c r="I15" i="37"/>
  <c r="J25" i="36"/>
  <c r="L24" i="36"/>
  <c r="L22" i="36"/>
  <c r="J16" i="37"/>
  <c r="M13" i="37"/>
  <c r="J25" i="37"/>
  <c r="L25" i="37"/>
  <c r="F16" i="37"/>
  <c r="H16" i="37"/>
  <c r="M14" i="37"/>
  <c r="J16" i="36"/>
  <c r="M13" i="36"/>
  <c r="F16" i="36"/>
  <c r="M14" i="36"/>
  <c r="H16" i="36"/>
  <c r="M15" i="37" l="1"/>
  <c r="L25" i="36"/>
  <c r="L16" i="37"/>
  <c r="M15" i="36"/>
  <c r="L16" i="36"/>
  <c r="N83" i="26"/>
  <c r="M83" i="26"/>
  <c r="L83" i="26"/>
  <c r="N71" i="26"/>
  <c r="M71" i="26"/>
  <c r="L71" i="26"/>
  <c r="N65" i="26"/>
  <c r="M65" i="26"/>
  <c r="L65" i="26"/>
  <c r="J83" i="26" l="1"/>
  <c r="J71" i="26"/>
  <c r="T80" i="26"/>
  <c r="T79" i="26"/>
  <c r="T78" i="26"/>
  <c r="T77" i="26"/>
  <c r="T68" i="26"/>
  <c r="T67" i="26"/>
  <c r="T66" i="26"/>
  <c r="T65" i="26"/>
  <c r="T56" i="26"/>
  <c r="T54" i="26"/>
  <c r="J59" i="26" l="1"/>
  <c r="F38" i="26" l="1"/>
  <c r="D38" i="26"/>
  <c r="L14" i="27"/>
  <c r="L13" i="27"/>
  <c r="K22" i="26" l="1"/>
  <c r="K23" i="26"/>
  <c r="K24" i="26"/>
  <c r="I32" i="26" l="1"/>
  <c r="I33" i="26"/>
  <c r="I37" i="26"/>
  <c r="I36" i="26"/>
  <c r="H33" i="26"/>
  <c r="H37" i="26"/>
  <c r="H36" i="26"/>
  <c r="H32" i="26"/>
  <c r="E38" i="26"/>
  <c r="E40" i="26" s="1"/>
  <c r="G38" i="26"/>
  <c r="J38" i="26" l="1"/>
  <c r="H38" i="26"/>
  <c r="I38" i="26"/>
  <c r="I25" i="26" l="1"/>
  <c r="L14" i="26"/>
  <c r="G25" i="26"/>
  <c r="H23" i="26" s="1"/>
  <c r="H15" i="26"/>
  <c r="J15" i="26"/>
  <c r="L13" i="26"/>
  <c r="F15" i="26"/>
  <c r="I25" i="34"/>
  <c r="J24" i="34" s="1"/>
  <c r="G25" i="34"/>
  <c r="H24" i="34" s="1"/>
  <c r="K24" i="34"/>
  <c r="K23" i="34"/>
  <c r="K22" i="34"/>
  <c r="J15" i="34"/>
  <c r="K14" i="34" s="1"/>
  <c r="H15" i="34"/>
  <c r="I14" i="34" s="1"/>
  <c r="F15" i="34"/>
  <c r="G13" i="34" s="1"/>
  <c r="L14" i="34"/>
  <c r="L13" i="34"/>
  <c r="F4" i="34"/>
  <c r="K3" i="34"/>
  <c r="F3" i="34"/>
  <c r="I25" i="33"/>
  <c r="J24" i="33" s="1"/>
  <c r="G25" i="33"/>
  <c r="H24" i="33" s="1"/>
  <c r="K24" i="33"/>
  <c r="K23" i="33"/>
  <c r="K22" i="33"/>
  <c r="J15" i="33"/>
  <c r="K14" i="33" s="1"/>
  <c r="H15" i="33"/>
  <c r="I14" i="33" s="1"/>
  <c r="F15" i="33"/>
  <c r="L14" i="33"/>
  <c r="L13" i="33"/>
  <c r="F4" i="33"/>
  <c r="K3" i="33"/>
  <c r="F3" i="33"/>
  <c r="I25" i="32"/>
  <c r="J24" i="32" s="1"/>
  <c r="G25" i="32"/>
  <c r="H24" i="32" s="1"/>
  <c r="K24" i="32"/>
  <c r="K23" i="32"/>
  <c r="K22" i="32"/>
  <c r="J15" i="32"/>
  <c r="K13" i="32" s="1"/>
  <c r="H15" i="32"/>
  <c r="I13" i="32" s="1"/>
  <c r="F15" i="32"/>
  <c r="G14" i="32" s="1"/>
  <c r="L14" i="32"/>
  <c r="L13" i="32"/>
  <c r="F4" i="32"/>
  <c r="K3" i="32"/>
  <c r="F3" i="32"/>
  <c r="K25" i="32" l="1"/>
  <c r="L23" i="32" s="1"/>
  <c r="J24" i="26"/>
  <c r="K25" i="26"/>
  <c r="G14" i="26"/>
  <c r="I13" i="26"/>
  <c r="K14" i="26"/>
  <c r="H22" i="26"/>
  <c r="J22" i="26"/>
  <c r="J23" i="26"/>
  <c r="H24" i="26"/>
  <c r="I14" i="26"/>
  <c r="L15" i="26"/>
  <c r="F16" i="26" s="1"/>
  <c r="K13" i="26"/>
  <c r="G13" i="26"/>
  <c r="K25" i="34"/>
  <c r="L23" i="34" s="1"/>
  <c r="H22" i="34"/>
  <c r="H23" i="34"/>
  <c r="H23" i="33"/>
  <c r="H23" i="32"/>
  <c r="H22" i="32"/>
  <c r="K13" i="34"/>
  <c r="K15" i="34" s="1"/>
  <c r="K13" i="33"/>
  <c r="K15" i="33" s="1"/>
  <c r="J23" i="32"/>
  <c r="J22" i="32"/>
  <c r="I14" i="32"/>
  <c r="I15" i="32" s="1"/>
  <c r="L15" i="34"/>
  <c r="M13" i="34" s="1"/>
  <c r="I13" i="34"/>
  <c r="I15" i="34" s="1"/>
  <c r="G14" i="34"/>
  <c r="G15" i="34" s="1"/>
  <c r="J22" i="34"/>
  <c r="J23" i="34"/>
  <c r="H22" i="33"/>
  <c r="K25" i="33"/>
  <c r="L23" i="33" s="1"/>
  <c r="G13" i="33"/>
  <c r="L15" i="33"/>
  <c r="M13" i="33" s="1"/>
  <c r="I13" i="33"/>
  <c r="I15" i="33" s="1"/>
  <c r="G14" i="33"/>
  <c r="J22" i="33"/>
  <c r="J23" i="33"/>
  <c r="K14" i="32"/>
  <c r="K15" i="32" s="1"/>
  <c r="G13" i="32"/>
  <c r="G15" i="32" s="1"/>
  <c r="L15" i="32"/>
  <c r="H16" i="32" s="1"/>
  <c r="H15" i="27"/>
  <c r="H25" i="32" l="1"/>
  <c r="L24" i="32"/>
  <c r="L22" i="32"/>
  <c r="I14" i="27"/>
  <c r="I13" i="27"/>
  <c r="I15" i="26"/>
  <c r="L22" i="34"/>
  <c r="L24" i="34"/>
  <c r="J25" i="32"/>
  <c r="G15" i="26"/>
  <c r="H25" i="26"/>
  <c r="K15" i="26"/>
  <c r="J25" i="26"/>
  <c r="H16" i="26"/>
  <c r="M14" i="26"/>
  <c r="J16" i="26"/>
  <c r="M13" i="26"/>
  <c r="H25" i="33"/>
  <c r="H25" i="34"/>
  <c r="L22" i="33"/>
  <c r="G15" i="33"/>
  <c r="M14" i="34"/>
  <c r="M15" i="34" s="1"/>
  <c r="H16" i="34"/>
  <c r="J25" i="34"/>
  <c r="J16" i="34"/>
  <c r="F16" i="34"/>
  <c r="L24" i="33"/>
  <c r="J16" i="33"/>
  <c r="F16" i="33"/>
  <c r="H16" i="33"/>
  <c r="J25" i="33"/>
  <c r="M14" i="33"/>
  <c r="M15" i="33" s="1"/>
  <c r="J16" i="32"/>
  <c r="M14" i="32"/>
  <c r="F16" i="32"/>
  <c r="M13" i="32"/>
  <c r="I15" i="27" l="1"/>
  <c r="L25" i="32"/>
  <c r="L25" i="34"/>
  <c r="M15" i="26"/>
  <c r="L16" i="26"/>
  <c r="L25" i="33"/>
  <c r="L16" i="33"/>
  <c r="L16" i="32"/>
  <c r="M15" i="32"/>
  <c r="L16" i="34"/>
  <c r="J15" i="27"/>
  <c r="F15" i="27"/>
  <c r="K24" i="27"/>
  <c r="K23" i="27"/>
  <c r="K22" i="27"/>
  <c r="I25" i="27"/>
  <c r="J22" i="27" s="1"/>
  <c r="G25" i="27"/>
  <c r="H24" i="27" s="1"/>
  <c r="L23" i="26" l="1"/>
  <c r="G14" i="27"/>
  <c r="K14" i="27"/>
  <c r="H22" i="27"/>
  <c r="H23" i="27"/>
  <c r="L15" i="27"/>
  <c r="F16" i="27" s="1"/>
  <c r="K13" i="27"/>
  <c r="K15" i="27" s="1"/>
  <c r="G13" i="27"/>
  <c r="J23" i="27"/>
  <c r="J24" i="27"/>
  <c r="K25" i="27"/>
  <c r="L23" i="27" s="1"/>
  <c r="L22" i="26" l="1"/>
  <c r="L24" i="26"/>
  <c r="G15" i="27"/>
  <c r="J16" i="27"/>
  <c r="M14" i="27"/>
  <c r="H16" i="27"/>
  <c r="J25" i="27"/>
  <c r="H25" i="27"/>
  <c r="M13" i="27"/>
  <c r="L24" i="27"/>
  <c r="L22" i="27"/>
  <c r="M15" i="27" l="1"/>
  <c r="L25" i="26"/>
  <c r="L16" i="27"/>
  <c r="L25" i="27"/>
  <c r="K3" i="27" l="1"/>
  <c r="F4" i="27" l="1"/>
  <c r="F3" i="27" l="1"/>
</calcChain>
</file>

<file path=xl/sharedStrings.xml><?xml version="1.0" encoding="utf-8"?>
<sst xmlns="http://schemas.openxmlformats.org/spreadsheetml/2006/main" count="574" uniqueCount="117">
  <si>
    <t>Índice</t>
  </si>
  <si>
    <t>Total</t>
  </si>
  <si>
    <t>Part. %</t>
  </si>
  <si>
    <t>1. Infraestructura Vial</t>
  </si>
  <si>
    <t>Nacional</t>
  </si>
  <si>
    <t>Vecinal</t>
  </si>
  <si>
    <t>Pavimentada</t>
  </si>
  <si>
    <t>No Pavimentada</t>
  </si>
  <si>
    <t>Red Vial Existente del Sistema Nacional de Carreteras, 2016</t>
  </si>
  <si>
    <t>Red Vial Existente</t>
  </si>
  <si>
    <t>Par. %</t>
  </si>
  <si>
    <t>Fuente: MTC                                                                                                                                                            Elaboración: CIE-PERUCÁMARAS</t>
  </si>
  <si>
    <t>RED VIAL</t>
  </si>
  <si>
    <t>Km</t>
  </si>
  <si>
    <t>(Kilometros)</t>
  </si>
  <si>
    <t>Fuente: MTC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</si>
  <si>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Red Vial Departamental</t>
  </si>
  <si>
    <t>Existente</t>
  </si>
  <si>
    <t>% Pavimentado</t>
  </si>
  <si>
    <t>RV Nacional</t>
  </si>
  <si>
    <t>RV Vecinal</t>
  </si>
  <si>
    <t>% de Red Vial Pavimentada</t>
  </si>
  <si>
    <t>Fuente: MTC                                              Elaboración: CIE-PERUCÁMARAS</t>
  </si>
  <si>
    <t>Porcentaje de la Red Vial Pavimentada, 2016</t>
  </si>
  <si>
    <t>Red Vial Nacional</t>
  </si>
  <si>
    <t>Red Vial Vecinal</t>
  </si>
  <si>
    <t>NACIONAL</t>
  </si>
  <si>
    <t>Región Norte</t>
  </si>
  <si>
    <t>Red Vial Existente del Sistema Nacional de Carreteras por superficie de rodadura, 2016</t>
  </si>
  <si>
    <t>Asfaltada</t>
  </si>
  <si>
    <t>Solución básica</t>
  </si>
  <si>
    <t>Afirmada</t>
  </si>
  <si>
    <t>Sin Afirmar</t>
  </si>
  <si>
    <t>Trocha</t>
  </si>
  <si>
    <t>RV Regional</t>
  </si>
  <si>
    <t xml:space="preserve">2. CLASIFICADOR DE RUTAS D.S.011-2016-MTC ACTUALIZADA AL 31/12/2016 </t>
  </si>
  <si>
    <t>Región \ RVN</t>
  </si>
  <si>
    <t>Red Vial Nacional según Clasificador de Rutas - 2016</t>
  </si>
  <si>
    <t>Red Vial Regional según Clasificador de Rutas - 2016</t>
  </si>
  <si>
    <t>Red Vial Vecinal según Clasificador de Rutas - 2016</t>
  </si>
  <si>
    <t>No Pavimentada                   Afirmada</t>
  </si>
  <si>
    <t>No Pavimentada                   Sin Afirmar</t>
  </si>
  <si>
    <t>No Pavimentada                            Trocha</t>
  </si>
  <si>
    <t>Red Vial Regional Pavimentada</t>
  </si>
  <si>
    <t>Regional</t>
  </si>
  <si>
    <t>NP: Afirmada</t>
  </si>
  <si>
    <t>DEPARTAMENTO</t>
  </si>
  <si>
    <t>LONGITUD TOTAL</t>
  </si>
  <si>
    <t>DEPARTAMENTAL</t>
  </si>
  <si>
    <t>SUB TOTAL</t>
  </si>
  <si>
    <t>SUB-TOTAL</t>
  </si>
  <si>
    <t>Pavimento</t>
  </si>
  <si>
    <t>TOTAL</t>
  </si>
  <si>
    <t>NP: Sin Afirmar</t>
  </si>
  <si>
    <t>NP: Trocha</t>
  </si>
  <si>
    <r>
      <t>VECINAL</t>
    </r>
    <r>
      <rPr>
        <vertAlign val="superscript"/>
        <sz val="9"/>
        <rFont val="Calibri"/>
        <family val="2"/>
        <scheme val="minor"/>
      </rPr>
      <t>1/</t>
    </r>
  </si>
  <si>
    <t>Part. Total</t>
  </si>
  <si>
    <t>Var. Km 16/12</t>
  </si>
  <si>
    <t>Región</t>
  </si>
  <si>
    <t>Lunes, 14 de agosto de 2017</t>
  </si>
  <si>
    <t>Sur</t>
  </si>
  <si>
    <t>Arequipa</t>
  </si>
  <si>
    <t>Cusco</t>
  </si>
  <si>
    <t>Madre de Dios</t>
  </si>
  <si>
    <t>Moquegua</t>
  </si>
  <si>
    <t>Puno</t>
  </si>
  <si>
    <t>Tacna</t>
  </si>
  <si>
    <t>SUR</t>
  </si>
  <si>
    <t xml:space="preserve"> Arequipa</t>
  </si>
  <si>
    <t xml:space="preserve"> Cusco</t>
  </si>
  <si>
    <t xml:space="preserve"> Madre de Dios</t>
  </si>
  <si>
    <t xml:space="preserve"> Moquegua</t>
  </si>
  <si>
    <t xml:space="preserve"> Puno</t>
  </si>
  <si>
    <t xml:space="preserve"> Tacna</t>
  </si>
  <si>
    <t>TOTAL NAC.</t>
  </si>
  <si>
    <t>MR Sur</t>
  </si>
  <si>
    <t xml:space="preserve"> </t>
  </si>
  <si>
    <t>Construcción</t>
  </si>
  <si>
    <t>Estudio</t>
  </si>
  <si>
    <t>Mejoramiento</t>
  </si>
  <si>
    <t>Mejoramiento y Construcción</t>
  </si>
  <si>
    <t>PIM</t>
  </si>
  <si>
    <t>Avance %</t>
  </si>
  <si>
    <t xml:space="preserve"> - </t>
  </si>
  <si>
    <t>3. Inversión de los Gobiernos Regionales para infraestructura en la Red Vial Regional, 2017</t>
  </si>
  <si>
    <t>2017*</t>
  </si>
  <si>
    <t>Ejecutado</t>
  </si>
  <si>
    <t>Año</t>
  </si>
  <si>
    <t>Millones de S/</t>
  </si>
  <si>
    <t>2. Km de carreteras por cada 1000 habitantes</t>
  </si>
  <si>
    <t>Pavimentadas</t>
  </si>
  <si>
    <t>Sin Pavimentar</t>
  </si>
  <si>
    <t>Población estimada 2016:</t>
  </si>
  <si>
    <t>RVN</t>
  </si>
  <si>
    <t>RVR</t>
  </si>
  <si>
    <t>RVV</t>
  </si>
  <si>
    <t>RV del SINAC</t>
  </si>
  <si>
    <t xml:space="preserve">Km/1000 hab </t>
  </si>
  <si>
    <t xml:space="preserve">Región </t>
  </si>
  <si>
    <t>RVR NP</t>
  </si>
  <si>
    <t>*RVR NP: Red Vial Regional no pavimentada</t>
  </si>
  <si>
    <t>Costo  S/</t>
  </si>
  <si>
    <t>Costo estimado para pavimentar el 100% de la Red Vial Regional (Departamental)</t>
  </si>
  <si>
    <t>Costo Unitario en Mlls de $  (Fuente: Ositran 2015) :</t>
  </si>
  <si>
    <t xml:space="preserve">Tipo de Cambio 2016: </t>
  </si>
  <si>
    <t>Macro Región Sur: Gasto de los GR en proyectos para la Red Vial Regional, 2012- Julio 2017</t>
  </si>
  <si>
    <t>*  Al 01 de agosto 2017</t>
  </si>
  <si>
    <t xml:space="preserve">Red Vial Regional Existente por Superficie de rodadura, 2016
(Kilómetros)
</t>
  </si>
  <si>
    <t>"Infraestructura de transportes por regiones - 2016"</t>
  </si>
  <si>
    <t>Información ampliada del Reporte Regional de la Macro Región Sur - Edición N° 252</t>
  </si>
  <si>
    <t>Macro Región Sur: Infraestructura de transportes por regiones - 2016</t>
  </si>
  <si>
    <t>Arequipa: Infraestructura de transportes - 2016</t>
  </si>
  <si>
    <t>Cusco: Infraestructura de transportes - 2016</t>
  </si>
  <si>
    <t>Madre de Dios: Infraestructura de transportes - 2016</t>
  </si>
  <si>
    <t>Moquegua: Infraestructura de transportes - 2016</t>
  </si>
  <si>
    <t>Puno: Infraestructura de transportes - 2016</t>
  </si>
  <si>
    <t>Tacna: Infraestructura de transportes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</si>
</sst>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_ * #,##0.0_ ;_ * \-#,##0.0_ ;_ * &quot;-&quot;??_ ;_ @_ "/>
    <numFmt numFmtId="173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i/>
      <sz val="8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i/>
      <sz val="8"/>
      <color theme="1" tint="0.34998626667073579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i/>
      <sz val="8"/>
      <color theme="1" tint="0.249977111117893"/>
      <name val="Calibri"/>
      <family val="2"/>
      <scheme val="minor"/>
    </font>
    <font>
      <b/>
      <i/>
      <sz val="8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4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7" fillId="0" borderId="0"/>
    <xf numFmtId="0" fontId="3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9" fillId="2" borderId="6" xfId="0" applyFont="1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11" fillId="2" borderId="0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20" fillId="2" borderId="9" xfId="0" applyFont="1" applyFill="1" applyBorder="1"/>
    <xf numFmtId="0" fontId="20" fillId="3" borderId="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/>
    </xf>
    <xf numFmtId="170" fontId="23" fillId="2" borderId="9" xfId="29" applyNumberFormat="1" applyFont="1" applyFill="1" applyBorder="1" applyAlignment="1">
      <alignment vertical="center"/>
    </xf>
    <xf numFmtId="170" fontId="23" fillId="3" borderId="9" xfId="29" applyNumberFormat="1" applyFont="1" applyFill="1" applyBorder="1" applyAlignment="1">
      <alignment vertical="center"/>
    </xf>
    <xf numFmtId="0" fontId="22" fillId="4" borderId="9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/>
    </xf>
    <xf numFmtId="170" fontId="23" fillId="3" borderId="2" xfId="29" applyNumberFormat="1" applyFont="1" applyFill="1" applyBorder="1" applyAlignment="1">
      <alignment vertical="center"/>
    </xf>
    <xf numFmtId="0" fontId="24" fillId="6" borderId="9" xfId="0" applyFont="1" applyFill="1" applyBorder="1" applyAlignment="1">
      <alignment horizontal="center"/>
    </xf>
    <xf numFmtId="171" fontId="20" fillId="2" borderId="9" xfId="0" applyNumberFormat="1" applyFont="1" applyFill="1" applyBorder="1" applyAlignment="1">
      <alignment horizontal="right" vertical="center"/>
    </xf>
    <xf numFmtId="171" fontId="24" fillId="3" borderId="9" xfId="0" applyNumberFormat="1" applyFont="1" applyFill="1" applyBorder="1" applyAlignment="1">
      <alignment horizontal="right" vertical="center"/>
    </xf>
    <xf numFmtId="171" fontId="20" fillId="2" borderId="9" xfId="0" applyNumberFormat="1" applyFont="1" applyFill="1" applyBorder="1"/>
    <xf numFmtId="171" fontId="20" fillId="6" borderId="9" xfId="0" applyNumberFormat="1" applyFont="1" applyFill="1" applyBorder="1"/>
    <xf numFmtId="170" fontId="23" fillId="2" borderId="9" xfId="29" applyNumberFormat="1" applyFont="1" applyFill="1" applyBorder="1" applyAlignment="1">
      <alignment horizontal="center"/>
    </xf>
    <xf numFmtId="170" fontId="23" fillId="6" borderId="9" xfId="29" applyNumberFormat="1" applyFont="1" applyFill="1" applyBorder="1" applyAlignment="1">
      <alignment horizontal="center"/>
    </xf>
    <xf numFmtId="171" fontId="10" fillId="2" borderId="9" xfId="0" applyNumberFormat="1" applyFont="1" applyFill="1" applyBorder="1" applyAlignment="1">
      <alignment horizontal="right" vertical="center"/>
    </xf>
    <xf numFmtId="171" fontId="10" fillId="2" borderId="9" xfId="0" applyNumberFormat="1" applyFont="1" applyFill="1" applyBorder="1"/>
    <xf numFmtId="170" fontId="21" fillId="2" borderId="9" xfId="29" applyNumberFormat="1" applyFont="1" applyFill="1" applyBorder="1" applyAlignment="1">
      <alignment horizontal="right" vertical="center"/>
    </xf>
    <xf numFmtId="0" fontId="26" fillId="7" borderId="9" xfId="0" applyFont="1" applyFill="1" applyBorder="1" applyAlignment="1">
      <alignment horizontal="center" vertical="center"/>
    </xf>
    <xf numFmtId="171" fontId="26" fillId="2" borderId="9" xfId="0" applyNumberFormat="1" applyFont="1" applyFill="1" applyBorder="1" applyAlignment="1">
      <alignment horizontal="right" vertical="center"/>
    </xf>
    <xf numFmtId="170" fontId="27" fillId="2" borderId="9" xfId="29" applyNumberFormat="1" applyFont="1" applyFill="1" applyBorder="1" applyAlignment="1">
      <alignment horizontal="right" vertical="center"/>
    </xf>
    <xf numFmtId="170" fontId="28" fillId="2" borderId="9" xfId="29" applyNumberFormat="1" applyFont="1" applyFill="1" applyBorder="1"/>
    <xf numFmtId="0" fontId="24" fillId="2" borderId="9" xfId="0" applyFont="1" applyFill="1" applyBorder="1" applyAlignment="1">
      <alignment horizontal="center"/>
    </xf>
    <xf numFmtId="170" fontId="29" fillId="2" borderId="9" xfId="29" applyNumberFormat="1" applyFont="1" applyFill="1" applyBorder="1"/>
    <xf numFmtId="171" fontId="30" fillId="2" borderId="9" xfId="0" applyNumberFormat="1" applyFont="1" applyFill="1" applyBorder="1" applyAlignment="1">
      <alignment horizontal="right" vertical="center"/>
    </xf>
    <xf numFmtId="171" fontId="24" fillId="2" borderId="9" xfId="0" applyNumberFormat="1" applyFont="1" applyFill="1" applyBorder="1" applyAlignment="1">
      <alignment horizontal="right" vertical="center"/>
    </xf>
    <xf numFmtId="170" fontId="31" fillId="2" borderId="9" xfId="29" applyNumberFormat="1" applyFont="1" applyFill="1" applyBorder="1" applyAlignment="1">
      <alignment horizontal="right" vertical="center"/>
    </xf>
    <xf numFmtId="170" fontId="19" fillId="2" borderId="9" xfId="29" applyNumberFormat="1" applyFont="1" applyFill="1" applyBorder="1" applyAlignment="1">
      <alignment horizontal="right"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171" fontId="24" fillId="6" borderId="9" xfId="0" applyNumberFormat="1" applyFont="1" applyFill="1" applyBorder="1"/>
    <xf numFmtId="0" fontId="24" fillId="7" borderId="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25" fillId="2" borderId="0" xfId="0" applyFont="1" applyFill="1"/>
    <xf numFmtId="0" fontId="25" fillId="2" borderId="0" xfId="0" applyFont="1" applyFill="1" applyBorder="1"/>
    <xf numFmtId="171" fontId="25" fillId="2" borderId="0" xfId="0" applyNumberFormat="1" applyFont="1" applyFill="1"/>
    <xf numFmtId="170" fontId="25" fillId="2" borderId="0" xfId="29" applyNumberFormat="1" applyFont="1" applyFill="1"/>
    <xf numFmtId="0" fontId="33" fillId="2" borderId="0" xfId="0" applyFont="1" applyFill="1" applyBorder="1" applyAlignment="1">
      <alignment vertical="center"/>
    </xf>
    <xf numFmtId="0" fontId="9" fillId="2" borderId="5" xfId="0" applyFont="1" applyFill="1" applyBorder="1"/>
    <xf numFmtId="0" fontId="20" fillId="3" borderId="9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171" fontId="10" fillId="3" borderId="9" xfId="0" applyNumberFormat="1" applyFont="1" applyFill="1" applyBorder="1"/>
    <xf numFmtId="0" fontId="20" fillId="3" borderId="10" xfId="0" applyFont="1" applyFill="1" applyBorder="1" applyAlignment="1">
      <alignment horizontal="center" vertical="center"/>
    </xf>
    <xf numFmtId="171" fontId="10" fillId="3" borderId="11" xfId="0" applyNumberFormat="1" applyFont="1" applyFill="1" applyBorder="1"/>
    <xf numFmtId="0" fontId="9" fillId="2" borderId="0" xfId="0" applyFont="1" applyFill="1" applyBorder="1"/>
    <xf numFmtId="0" fontId="20" fillId="3" borderId="13" xfId="0" applyFont="1" applyFill="1" applyBorder="1" applyAlignment="1">
      <alignment horizontal="center" vertical="center" wrapText="1"/>
    </xf>
    <xf numFmtId="170" fontId="20" fillId="2" borderId="9" xfId="29" applyNumberFormat="1" applyFont="1" applyFill="1" applyBorder="1"/>
    <xf numFmtId="170" fontId="10" fillId="2" borderId="9" xfId="29" applyNumberFormat="1" applyFont="1" applyFill="1" applyBorder="1"/>
    <xf numFmtId="0" fontId="10" fillId="2" borderId="9" xfId="0" applyFont="1" applyFill="1" applyBorder="1"/>
    <xf numFmtId="171" fontId="10" fillId="2" borderId="11" xfId="0" applyNumberFormat="1" applyFont="1" applyFill="1" applyBorder="1"/>
    <xf numFmtId="3" fontId="25" fillId="2" borderId="0" xfId="0" applyNumberFormat="1" applyFont="1" applyFill="1"/>
    <xf numFmtId="171" fontId="10" fillId="2" borderId="0" xfId="0" applyNumberFormat="1" applyFont="1" applyFill="1" applyBorder="1" applyAlignment="1">
      <alignment vertical="center"/>
    </xf>
    <xf numFmtId="170" fontId="35" fillId="0" borderId="0" xfId="29" applyNumberFormat="1" applyFont="1" applyFill="1"/>
    <xf numFmtId="171" fontId="10" fillId="0" borderId="0" xfId="0" applyNumberFormat="1" applyFont="1" applyFill="1"/>
    <xf numFmtId="171" fontId="10" fillId="0" borderId="17" xfId="0" applyNumberFormat="1" applyFont="1" applyFill="1" applyBorder="1" applyAlignment="1">
      <alignment vertical="center"/>
    </xf>
    <xf numFmtId="170" fontId="35" fillId="0" borderId="17" xfId="29" applyNumberFormat="1" applyFont="1" applyFill="1" applyBorder="1" applyAlignment="1">
      <alignment vertical="center"/>
    </xf>
    <xf numFmtId="171" fontId="10" fillId="0" borderId="16" xfId="0" applyNumberFormat="1" applyFont="1" applyFill="1" applyBorder="1" applyAlignment="1">
      <alignment horizontal="center" vertical="center" wrapText="1"/>
    </xf>
    <xf numFmtId="170" fontId="35" fillId="0" borderId="16" xfId="29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left" vertical="center"/>
    </xf>
    <xf numFmtId="171" fontId="10" fillId="0" borderId="0" xfId="0" applyNumberFormat="1" applyFont="1" applyFill="1" applyBorder="1" applyAlignment="1">
      <alignment horizontal="center" vertical="center"/>
    </xf>
    <xf numFmtId="171" fontId="10" fillId="0" borderId="16" xfId="0" applyNumberFormat="1" applyFont="1" applyFill="1" applyBorder="1" applyAlignment="1">
      <alignment horizontal="center" vertical="center"/>
    </xf>
    <xf numFmtId="171" fontId="40" fillId="8" borderId="0" xfId="0" applyNumberFormat="1" applyFont="1" applyFill="1"/>
    <xf numFmtId="0" fontId="40" fillId="8" borderId="0" xfId="0" applyNumberFormat="1" applyFont="1" applyFill="1" applyAlignment="1">
      <alignment horizontal="center"/>
    </xf>
    <xf numFmtId="171" fontId="25" fillId="8" borderId="0" xfId="0" applyNumberFormat="1" applyFont="1" applyFill="1"/>
    <xf numFmtId="170" fontId="25" fillId="8" borderId="0" xfId="29" applyNumberFormat="1" applyFont="1" applyFill="1"/>
    <xf numFmtId="171" fontId="25" fillId="8" borderId="0" xfId="0" applyNumberFormat="1" applyFont="1" applyFill="1" applyBorder="1" applyAlignment="1">
      <alignment vertical="center"/>
    </xf>
    <xf numFmtId="170" fontId="25" fillId="8" borderId="0" xfId="29" applyNumberFormat="1" applyFont="1" applyFill="1" applyBorder="1" applyAlignment="1">
      <alignment vertical="center"/>
    </xf>
    <xf numFmtId="170" fontId="10" fillId="0" borderId="0" xfId="29" applyNumberFormat="1" applyFont="1" applyFill="1" applyBorder="1" applyAlignment="1">
      <alignment horizontal="right" vertical="center"/>
    </xf>
    <xf numFmtId="171" fontId="10" fillId="0" borderId="0" xfId="0" applyNumberFormat="1" applyFont="1" applyFill="1" applyBorder="1" applyAlignment="1">
      <alignment horizontal="right" vertical="center"/>
    </xf>
    <xf numFmtId="171" fontId="10" fillId="0" borderId="1" xfId="0" applyNumberFormat="1" applyFont="1" applyFill="1" applyBorder="1" applyAlignment="1">
      <alignment horizontal="left" vertical="center"/>
    </xf>
    <xf numFmtId="171" fontId="10" fillId="0" borderId="1" xfId="0" applyNumberFormat="1" applyFont="1" applyFill="1" applyBorder="1"/>
    <xf numFmtId="171" fontId="38" fillId="4" borderId="1" xfId="0" applyNumberFormat="1" applyFont="1" applyFill="1" applyBorder="1" applyAlignment="1">
      <alignment horizontal="left" vertical="center"/>
    </xf>
    <xf numFmtId="171" fontId="10" fillId="4" borderId="1" xfId="29" applyNumberFormat="1" applyFont="1" applyFill="1" applyBorder="1"/>
    <xf numFmtId="0" fontId="40" fillId="2" borderId="0" xfId="0" applyNumberFormat="1" applyFont="1" applyFill="1" applyBorder="1" applyAlignment="1">
      <alignment horizontal="center"/>
    </xf>
    <xf numFmtId="171" fontId="10" fillId="2" borderId="0" xfId="0" applyNumberFormat="1" applyFont="1" applyFill="1" applyBorder="1" applyAlignment="1">
      <alignment horizontal="center" vertical="center" wrapText="1"/>
    </xf>
    <xf numFmtId="171" fontId="10" fillId="2" borderId="0" xfId="0" applyNumberFormat="1" applyFont="1" applyFill="1" applyBorder="1" applyAlignment="1">
      <alignment horizontal="center" vertical="center"/>
    </xf>
    <xf numFmtId="171" fontId="10" fillId="2" borderId="0" xfId="0" applyNumberFormat="1" applyFont="1" applyFill="1" applyBorder="1"/>
    <xf numFmtId="171" fontId="10" fillId="2" borderId="0" xfId="0" applyNumberFormat="1" applyFont="1" applyFill="1" applyBorder="1" applyAlignment="1">
      <alignment horizontal="right" vertical="center"/>
    </xf>
    <xf numFmtId="170" fontId="10" fillId="2" borderId="0" xfId="29" applyNumberFormat="1" applyFont="1" applyFill="1" applyBorder="1" applyAlignment="1">
      <alignment horizontal="right" vertical="center"/>
    </xf>
    <xf numFmtId="171" fontId="10" fillId="2" borderId="0" xfId="29" applyNumberFormat="1" applyFont="1" applyFill="1" applyBorder="1"/>
    <xf numFmtId="171" fontId="25" fillId="2" borderId="0" xfId="0" applyNumberFormat="1" applyFont="1" applyFill="1" applyBorder="1"/>
    <xf numFmtId="171" fontId="10" fillId="2" borderId="0" xfId="33" applyNumberFormat="1" applyFont="1" applyFill="1" applyBorder="1" applyAlignment="1">
      <alignment horizontal="right" vertical="center"/>
    </xf>
    <xf numFmtId="171" fontId="25" fillId="2" borderId="0" xfId="0" applyNumberFormat="1" applyFont="1" applyFill="1" applyBorder="1" applyAlignment="1">
      <alignment vertical="center"/>
    </xf>
    <xf numFmtId="0" fontId="20" fillId="7" borderId="9" xfId="0" applyFont="1" applyFill="1" applyBorder="1" applyAlignment="1">
      <alignment horizontal="center" vertical="center"/>
    </xf>
    <xf numFmtId="171" fontId="10" fillId="0" borderId="17" xfId="0" applyNumberFormat="1" applyFont="1" applyFill="1" applyBorder="1" applyAlignment="1">
      <alignment horizontal="center" vertical="center"/>
    </xf>
    <xf numFmtId="170" fontId="41" fillId="0" borderId="0" xfId="29" applyNumberFormat="1" applyFont="1" applyFill="1" applyBorder="1" applyAlignment="1">
      <alignment horizontal="center" vertical="center"/>
    </xf>
    <xf numFmtId="170" fontId="37" fillId="4" borderId="1" xfId="29" applyNumberFormat="1" applyFont="1" applyFill="1" applyBorder="1"/>
    <xf numFmtId="171" fontId="37" fillId="4" borderId="1" xfId="0" applyNumberFormat="1" applyFont="1" applyFill="1" applyBorder="1"/>
    <xf numFmtId="170" fontId="28" fillId="0" borderId="17" xfId="29" applyNumberFormat="1" applyFont="1" applyFill="1" applyBorder="1" applyAlignment="1">
      <alignment horizontal="center" vertical="center"/>
    </xf>
    <xf numFmtId="170" fontId="10" fillId="0" borderId="0" xfId="29" applyNumberFormat="1" applyFont="1" applyFill="1"/>
    <xf numFmtId="170" fontId="10" fillId="0" borderId="1" xfId="29" applyNumberFormat="1" applyFont="1" applyFill="1" applyBorder="1"/>
    <xf numFmtId="170" fontId="10" fillId="0" borderId="0" xfId="29" applyNumberFormat="1" applyFont="1" applyFill="1" applyBorder="1" applyAlignment="1">
      <alignment vertical="center"/>
    </xf>
    <xf numFmtId="170" fontId="28" fillId="0" borderId="0" xfId="29" applyNumberFormat="1" applyFont="1" applyFill="1" applyBorder="1" applyAlignment="1">
      <alignment horizontal="center" vertical="center"/>
    </xf>
    <xf numFmtId="170" fontId="10" fillId="0" borderId="17" xfId="29" applyNumberFormat="1" applyFont="1" applyFill="1" applyBorder="1" applyAlignment="1">
      <alignment vertical="center"/>
    </xf>
    <xf numFmtId="170" fontId="10" fillId="4" borderId="1" xfId="29" applyNumberFormat="1" applyFont="1" applyFill="1" applyBorder="1"/>
    <xf numFmtId="0" fontId="43" fillId="7" borderId="9" xfId="0" applyFont="1" applyFill="1" applyBorder="1" applyAlignment="1">
      <alignment horizontal="center" vertical="center"/>
    </xf>
    <xf numFmtId="170" fontId="44" fillId="2" borderId="9" xfId="29" applyNumberFormat="1" applyFont="1" applyFill="1" applyBorder="1" applyAlignment="1">
      <alignment vertical="center"/>
    </xf>
    <xf numFmtId="170" fontId="44" fillId="3" borderId="9" xfId="29" applyNumberFormat="1" applyFont="1" applyFill="1" applyBorder="1" applyAlignment="1">
      <alignment vertical="center"/>
    </xf>
    <xf numFmtId="0" fontId="43" fillId="4" borderId="9" xfId="0" applyFont="1" applyFill="1" applyBorder="1" applyAlignment="1">
      <alignment horizontal="center" vertical="center"/>
    </xf>
    <xf numFmtId="170" fontId="44" fillId="2" borderId="9" xfId="29" applyNumberFormat="1" applyFont="1" applyFill="1" applyBorder="1" applyAlignment="1">
      <alignment horizontal="center"/>
    </xf>
    <xf numFmtId="170" fontId="45" fillId="6" borderId="9" xfId="29" applyNumberFormat="1" applyFont="1" applyFill="1" applyBorder="1" applyAlignment="1">
      <alignment horizontal="center"/>
    </xf>
    <xf numFmtId="171" fontId="30" fillId="2" borderId="9" xfId="0" applyNumberFormat="1" applyFont="1" applyFill="1" applyBorder="1"/>
    <xf numFmtId="0" fontId="42" fillId="2" borderId="0" xfId="0" applyFont="1" applyFill="1"/>
    <xf numFmtId="170" fontId="10" fillId="3" borderId="9" xfId="29" applyNumberFormat="1" applyFont="1" applyFill="1" applyBorder="1"/>
    <xf numFmtId="171" fontId="0" fillId="2" borderId="0" xfId="0" applyNumberFormat="1" applyFill="1" applyBorder="1"/>
    <xf numFmtId="0" fontId="34" fillId="2" borderId="0" xfId="0" applyFont="1" applyFill="1"/>
    <xf numFmtId="0" fontId="24" fillId="9" borderId="20" xfId="0" applyFont="1" applyFill="1" applyBorder="1" applyAlignment="1">
      <alignment horizontal="center" vertical="center"/>
    </xf>
    <xf numFmtId="0" fontId="24" fillId="9" borderId="21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left"/>
    </xf>
    <xf numFmtId="171" fontId="20" fillId="0" borderId="22" xfId="0" applyNumberFormat="1" applyFont="1" applyBorder="1"/>
    <xf numFmtId="171" fontId="24" fillId="9" borderId="20" xfId="0" applyNumberFormat="1" applyFont="1" applyFill="1" applyBorder="1"/>
    <xf numFmtId="170" fontId="48" fillId="9" borderId="21" xfId="29" applyNumberFormat="1" applyFont="1" applyFill="1" applyBorder="1"/>
    <xf numFmtId="170" fontId="24" fillId="9" borderId="21" xfId="29" applyNumberFormat="1" applyFont="1" applyFill="1" applyBorder="1"/>
    <xf numFmtId="170" fontId="24" fillId="10" borderId="20" xfId="29" applyNumberFormat="1" applyFont="1" applyFill="1" applyBorder="1"/>
    <xf numFmtId="170" fontId="24" fillId="10" borderId="21" xfId="29" applyNumberFormat="1" applyFont="1" applyFill="1" applyBorder="1"/>
    <xf numFmtId="0" fontId="11" fillId="0" borderId="26" xfId="0" applyFont="1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72" fontId="20" fillId="0" borderId="23" xfId="33" applyNumberFormat="1" applyFont="1" applyBorder="1"/>
    <xf numFmtId="0" fontId="20" fillId="0" borderId="24" xfId="0" applyFont="1" applyBorder="1" applyAlignment="1">
      <alignment horizontal="center"/>
    </xf>
    <xf numFmtId="171" fontId="20" fillId="0" borderId="18" xfId="0" applyNumberFormat="1" applyFont="1" applyBorder="1"/>
    <xf numFmtId="172" fontId="20" fillId="0" borderId="19" xfId="33" applyNumberFormat="1" applyFont="1" applyBorder="1"/>
    <xf numFmtId="0" fontId="20" fillId="0" borderId="25" xfId="0" applyFont="1" applyBorder="1" applyAlignment="1">
      <alignment horizontal="center"/>
    </xf>
    <xf numFmtId="171" fontId="20" fillId="0" borderId="20" xfId="0" applyNumberFormat="1" applyFont="1" applyBorder="1"/>
    <xf numFmtId="172" fontId="20" fillId="0" borderId="21" xfId="33" applyNumberFormat="1" applyFont="1" applyBorder="1"/>
    <xf numFmtId="3" fontId="0" fillId="2" borderId="0" xfId="0" applyNumberFormat="1" applyFill="1" applyBorder="1"/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173" fontId="0" fillId="2" borderId="27" xfId="0" applyNumberFormat="1" applyFill="1" applyBorder="1"/>
    <xf numFmtId="173" fontId="15" fillId="2" borderId="27" xfId="0" applyNumberFormat="1" applyFont="1" applyFill="1" applyBorder="1"/>
    <xf numFmtId="2" fontId="9" fillId="2" borderId="0" xfId="0" applyNumberFormat="1" applyFont="1" applyFill="1"/>
    <xf numFmtId="171" fontId="0" fillId="2" borderId="0" xfId="0" applyNumberFormat="1" applyFill="1"/>
    <xf numFmtId="171" fontId="9" fillId="2" borderId="0" xfId="0" applyNumberFormat="1" applyFont="1" applyFill="1"/>
    <xf numFmtId="43" fontId="9" fillId="2" borderId="0" xfId="0" applyNumberFormat="1" applyFont="1" applyFill="1"/>
    <xf numFmtId="0" fontId="21" fillId="2" borderId="0" xfId="0" applyFont="1" applyFill="1"/>
    <xf numFmtId="0" fontId="49" fillId="2" borderId="0" xfId="0" applyFont="1" applyFill="1"/>
    <xf numFmtId="0" fontId="50" fillId="2" borderId="0" xfId="0" applyFont="1" applyFill="1"/>
    <xf numFmtId="2" fontId="28" fillId="2" borderId="0" xfId="0" applyNumberFormat="1" applyFont="1" applyFill="1" applyAlignment="1">
      <alignment horizontal="center"/>
    </xf>
    <xf numFmtId="0" fontId="20" fillId="3" borderId="27" xfId="0" applyFont="1" applyFill="1" applyBorder="1" applyAlignment="1">
      <alignment vertical="center"/>
    </xf>
    <xf numFmtId="0" fontId="20" fillId="3" borderId="27" xfId="0" applyFont="1" applyFill="1" applyBorder="1" applyAlignment="1">
      <alignment horizontal="center" vertical="center"/>
    </xf>
    <xf numFmtId="0" fontId="20" fillId="2" borderId="27" xfId="0" applyFont="1" applyFill="1" applyBorder="1"/>
    <xf numFmtId="171" fontId="20" fillId="0" borderId="27" xfId="0" applyNumberFormat="1" applyFont="1" applyBorder="1"/>
    <xf numFmtId="171" fontId="10" fillId="3" borderId="27" xfId="0" applyNumberFormat="1" applyFont="1" applyFill="1" applyBorder="1"/>
    <xf numFmtId="0" fontId="24" fillId="3" borderId="27" xfId="0" applyFont="1" applyFill="1" applyBorder="1" applyAlignment="1">
      <alignment horizontal="center" vertical="center"/>
    </xf>
    <xf numFmtId="0" fontId="51" fillId="2" borderId="0" xfId="0" applyFont="1" applyFill="1"/>
    <xf numFmtId="170" fontId="10" fillId="11" borderId="0" xfId="29" applyNumberFormat="1" applyFont="1" applyFill="1" applyBorder="1" applyAlignment="1">
      <alignment vertical="center"/>
    </xf>
    <xf numFmtId="170" fontId="10" fillId="11" borderId="9" xfId="29" applyNumberFormat="1" applyFont="1" applyFill="1" applyBorder="1"/>
    <xf numFmtId="0" fontId="11" fillId="7" borderId="13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 wrapText="1"/>
    </xf>
    <xf numFmtId="0" fontId="0" fillId="2" borderId="0" xfId="0" applyFill="1" applyAlignment="1"/>
    <xf numFmtId="171" fontId="20" fillId="0" borderId="22" xfId="0" applyNumberFormat="1" applyFont="1" applyBorder="1" applyAlignment="1">
      <alignment horizontal="right"/>
    </xf>
    <xf numFmtId="170" fontId="47" fillId="0" borderId="23" xfId="29" applyNumberFormat="1" applyFont="1" applyBorder="1" applyAlignment="1">
      <alignment horizontal="right"/>
    </xf>
    <xf numFmtId="170" fontId="20" fillId="0" borderId="23" xfId="29" applyNumberFormat="1" applyFont="1" applyBorder="1" applyAlignment="1">
      <alignment horizontal="right"/>
    </xf>
    <xf numFmtId="170" fontId="52" fillId="12" borderId="0" xfId="29" applyNumberFormat="1" applyFont="1" applyFill="1"/>
    <xf numFmtId="170" fontId="52" fillId="12" borderId="1" xfId="29" applyNumberFormat="1" applyFont="1" applyFill="1" applyBorder="1"/>
    <xf numFmtId="170" fontId="10" fillId="11" borderId="0" xfId="29" applyNumberFormat="1" applyFont="1" applyFill="1" applyBorder="1" applyAlignment="1">
      <alignment horizontal="right" vertical="center"/>
    </xf>
    <xf numFmtId="170" fontId="10" fillId="2" borderId="0" xfId="29" applyNumberFormat="1" applyFont="1" applyFill="1" applyBorder="1" applyAlignment="1">
      <alignment vertical="center"/>
    </xf>
    <xf numFmtId="9" fontId="10" fillId="2" borderId="0" xfId="29" applyNumberFormat="1" applyFont="1" applyFill="1" applyBorder="1" applyAlignment="1">
      <alignment vertical="center"/>
    </xf>
    <xf numFmtId="170" fontId="10" fillId="2" borderId="0" xfId="29" applyNumberFormat="1" applyFont="1" applyFill="1"/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/>
    </xf>
    <xf numFmtId="0" fontId="24" fillId="9" borderId="24" xfId="0" applyFont="1" applyFill="1" applyBorder="1" applyAlignment="1">
      <alignment horizontal="center" vertical="center" wrapText="1"/>
    </xf>
    <xf numFmtId="0" fontId="24" fillId="9" borderId="25" xfId="0" applyFont="1" applyFill="1" applyBorder="1" applyAlignment="1">
      <alignment horizontal="center" vertical="center" wrapText="1"/>
    </xf>
    <xf numFmtId="0" fontId="24" fillId="9" borderId="18" xfId="0" applyFont="1" applyFill="1" applyBorder="1" applyAlignment="1">
      <alignment horizontal="center" vertical="center"/>
    </xf>
    <xf numFmtId="0" fontId="24" fillId="9" borderId="1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24" fillId="9" borderId="26" xfId="0" applyFont="1" applyFill="1" applyBorder="1" applyAlignment="1">
      <alignment horizontal="center" vertical="center"/>
    </xf>
    <xf numFmtId="0" fontId="24" fillId="9" borderId="25" xfId="0" applyFont="1" applyFill="1" applyBorder="1" applyAlignment="1">
      <alignment horizontal="center" vertical="center"/>
    </xf>
    <xf numFmtId="0" fontId="24" fillId="9" borderId="18" xfId="0" applyFont="1" applyFill="1" applyBorder="1" applyAlignment="1">
      <alignment horizontal="center" vertical="center" wrapText="1"/>
    </xf>
    <xf numFmtId="0" fontId="24" fillId="9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171" fontId="10" fillId="0" borderId="14" xfId="0" applyNumberFormat="1" applyFont="1" applyFill="1" applyBorder="1" applyAlignment="1">
      <alignment horizontal="center" vertical="center" wrapText="1"/>
    </xf>
    <xf numFmtId="171" fontId="10" fillId="0" borderId="15" xfId="0" applyNumberFormat="1" applyFont="1" applyFill="1" applyBorder="1" applyAlignment="1">
      <alignment horizontal="center" vertical="center" wrapText="1"/>
    </xf>
    <xf numFmtId="171" fontId="10" fillId="0" borderId="14" xfId="0" applyNumberFormat="1" applyFont="1" applyFill="1" applyBorder="1" applyAlignment="1">
      <alignment horizontal="center" vertical="center"/>
    </xf>
    <xf numFmtId="171" fontId="10" fillId="0" borderId="15" xfId="0" applyNumberFormat="1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 wrapText="1"/>
    </xf>
  </cellXfs>
  <cellStyles count="34">
    <cellStyle name="Euro" xfId="3"/>
    <cellStyle name="Euro 2" xfId="4"/>
    <cellStyle name="Euro 2 2" xfId="5"/>
    <cellStyle name="Hipervínculo" xfId="1" builtinId="8"/>
    <cellStyle name="Hipervínculo 2" xfId="32"/>
    <cellStyle name="Millares" xfId="33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2 2" xfId="31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Macro</a:t>
            </a:r>
            <a:r>
              <a:rPr lang="en-US" sz="1000" b="1" baseline="0"/>
              <a:t> Región Sur: </a:t>
            </a:r>
            <a:r>
              <a:rPr lang="en-US" sz="1000" b="1"/>
              <a:t>Porcentaje de la Red Vial Existente Pavimentada, 2016 </a:t>
            </a:r>
          </a:p>
        </c:rich>
      </c:tx>
      <c:layout>
        <c:manualLayout>
          <c:xMode val="edge"/>
          <c:yMode val="edge"/>
          <c:x val="0.17151296912180247"/>
          <c:y val="1.7014167073766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5722913127221"/>
          <c:y val="0.2212118547467839"/>
          <c:w val="0.80720329227528653"/>
          <c:h val="0.59310079791564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Sur!$U$31</c:f>
              <c:strCache>
                <c:ptCount val="1"/>
                <c:pt idx="0">
                  <c:v>Red Vial Nacional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6.204201270151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298208074278358E-3"/>
                  <c:y val="6.61781468816153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Sur!$T$32:$T$37</c:f>
              <c:strCache>
                <c:ptCount val="6"/>
                <c:pt idx="0">
                  <c:v> Arequipa</c:v>
                </c:pt>
                <c:pt idx="1">
                  <c:v> Cusco</c:v>
                </c:pt>
                <c:pt idx="2">
                  <c:v> Madre de Dios</c:v>
                </c:pt>
                <c:pt idx="3">
                  <c:v> Moquegua</c:v>
                </c:pt>
                <c:pt idx="4">
                  <c:v> Puno</c:v>
                </c:pt>
                <c:pt idx="5">
                  <c:v> Tacna</c:v>
                </c:pt>
              </c:strCache>
            </c:strRef>
          </c:cat>
          <c:val>
            <c:numRef>
              <c:f>Sur!$U$32:$U$37</c:f>
              <c:numCache>
                <c:formatCode>0.0%</c:formatCode>
                <c:ptCount val="6"/>
                <c:pt idx="0">
                  <c:v>0.81212405186982872</c:v>
                </c:pt>
                <c:pt idx="1">
                  <c:v>0.76197890459598783</c:v>
                </c:pt>
                <c:pt idx="2">
                  <c:v>1</c:v>
                </c:pt>
                <c:pt idx="3">
                  <c:v>1</c:v>
                </c:pt>
                <c:pt idx="4">
                  <c:v>0.73432866498560478</c:v>
                </c:pt>
                <c:pt idx="5">
                  <c:v>0.73963999767517474</c:v>
                </c:pt>
              </c:numCache>
            </c:numRef>
          </c:val>
        </c:ser>
        <c:ser>
          <c:idx val="1"/>
          <c:order val="1"/>
          <c:tx>
            <c:strRef>
              <c:f>Sur!$V$31</c:f>
              <c:strCache>
                <c:ptCount val="1"/>
                <c:pt idx="0">
                  <c:v>Red Vial Departamental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rgbClr val="C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Sur!$T$32:$T$37</c:f>
              <c:strCache>
                <c:ptCount val="6"/>
                <c:pt idx="0">
                  <c:v> Arequipa</c:v>
                </c:pt>
                <c:pt idx="1">
                  <c:v> Cusco</c:v>
                </c:pt>
                <c:pt idx="2">
                  <c:v> Madre de Dios</c:v>
                </c:pt>
                <c:pt idx="3">
                  <c:v> Moquegua</c:v>
                </c:pt>
                <c:pt idx="4">
                  <c:v> Puno</c:v>
                </c:pt>
                <c:pt idx="5">
                  <c:v> Tacna</c:v>
                </c:pt>
              </c:strCache>
            </c:strRef>
          </c:cat>
          <c:val>
            <c:numRef>
              <c:f>Sur!$V$32:$V$37</c:f>
              <c:numCache>
                <c:formatCode>0.0%</c:formatCode>
                <c:ptCount val="6"/>
                <c:pt idx="0">
                  <c:v>0.32962325742381959</c:v>
                </c:pt>
                <c:pt idx="1">
                  <c:v>0.19436764750478921</c:v>
                </c:pt>
                <c:pt idx="2">
                  <c:v>1.8081126316825832E-2</c:v>
                </c:pt>
                <c:pt idx="3">
                  <c:v>0.10053178824042762</c:v>
                </c:pt>
                <c:pt idx="4">
                  <c:v>0.21797755650289241</c:v>
                </c:pt>
                <c:pt idx="5">
                  <c:v>0.17357948459674111</c:v>
                </c:pt>
              </c:numCache>
            </c:numRef>
          </c:val>
        </c:ser>
        <c:ser>
          <c:idx val="2"/>
          <c:order val="2"/>
          <c:tx>
            <c:strRef>
              <c:f>Sur!$W$31</c:f>
              <c:strCache>
                <c:ptCount val="1"/>
                <c:pt idx="0">
                  <c:v>Red Vial Vecinal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429884134610773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429884134610773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6859768269221546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859768269221546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3429884134610773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Sur!$T$32:$T$37</c:f>
              <c:strCache>
                <c:ptCount val="6"/>
                <c:pt idx="0">
                  <c:v> Arequipa</c:v>
                </c:pt>
                <c:pt idx="1">
                  <c:v> Cusco</c:v>
                </c:pt>
                <c:pt idx="2">
                  <c:v> Madre de Dios</c:v>
                </c:pt>
                <c:pt idx="3">
                  <c:v> Moquegua</c:v>
                </c:pt>
                <c:pt idx="4">
                  <c:v> Puno</c:v>
                </c:pt>
                <c:pt idx="5">
                  <c:v> Tacna</c:v>
                </c:pt>
              </c:strCache>
            </c:strRef>
          </c:cat>
          <c:val>
            <c:numRef>
              <c:f>Sur!$W$32:$W$37</c:f>
              <c:numCache>
                <c:formatCode>0.0%</c:formatCode>
                <c:ptCount val="6"/>
                <c:pt idx="0">
                  <c:v>6.5223355525760557E-2</c:v>
                </c:pt>
                <c:pt idx="1">
                  <c:v>1.1645838194522284E-2</c:v>
                </c:pt>
                <c:pt idx="2">
                  <c:v>3.6645656154561776E-3</c:v>
                </c:pt>
                <c:pt idx="3">
                  <c:v>7.8614679311217198E-2</c:v>
                </c:pt>
                <c:pt idx="4">
                  <c:v>7.1030365585527137E-3</c:v>
                </c:pt>
                <c:pt idx="5">
                  <c:v>0.11712604788483495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71168"/>
        <c:axId val="73272704"/>
      </c:barChart>
      <c:catAx>
        <c:axId val="73271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3272704"/>
        <c:crosses val="autoZero"/>
        <c:auto val="1"/>
        <c:lblAlgn val="ctr"/>
        <c:lblOffset val="100"/>
        <c:noMultiLvlLbl val="0"/>
      </c:catAx>
      <c:valAx>
        <c:axId val="73272704"/>
        <c:scaling>
          <c:orientation val="minMax"/>
          <c:max val="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327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053940788505327E-2"/>
          <c:y val="0.10257638888888888"/>
          <c:w val="0.86948702800111666"/>
          <c:h val="6.7242708333333345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Gasto de los Gobiernos Regionales en la Macro Región Sur en Proyectos de Infraestructura para la Red Vial Regional, en</a:t>
            </a:r>
            <a:r>
              <a:rPr lang="en-US" sz="1000" baseline="0"/>
              <a:t> Millones de Soles.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06981481481481"/>
          <c:y val="0.20329930555555556"/>
          <c:w val="0.79402277777777774"/>
          <c:h val="0.60685486111111109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dLbls>
            <c:dLbl>
              <c:idx val="5"/>
              <c:spPr/>
              <c:txPr>
                <a:bodyPr/>
                <a:lstStyle/>
                <a:p>
                  <a:pPr>
                    <a:defRPr sz="750">
                      <a:solidFill>
                        <a:srgbClr val="FF0000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Sur!$E$109:$E$114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2017*</c:v>
                </c:pt>
              </c:strCache>
            </c:strRef>
          </c:cat>
          <c:val>
            <c:numRef>
              <c:f>Sur!$G$109:$G$114</c:f>
              <c:numCache>
                <c:formatCode>_ * #,##0.0_ ;_ * \-#,##0.0_ ;_ * "-"??_ ;_ @_ </c:formatCode>
                <c:ptCount val="6"/>
                <c:pt idx="0">
                  <c:v>328.48287599999998</c:v>
                </c:pt>
                <c:pt idx="1">
                  <c:v>370.47362500000003</c:v>
                </c:pt>
                <c:pt idx="2">
                  <c:v>292.71709399999997</c:v>
                </c:pt>
                <c:pt idx="3">
                  <c:v>198.105716</c:v>
                </c:pt>
                <c:pt idx="4">
                  <c:v>214.42143799999999</c:v>
                </c:pt>
                <c:pt idx="5">
                  <c:v>192.332719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18112"/>
        <c:axId val="85019648"/>
      </c:barChart>
      <c:catAx>
        <c:axId val="850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5019648"/>
        <c:crosses val="autoZero"/>
        <c:auto val="1"/>
        <c:lblAlgn val="ctr"/>
        <c:lblOffset val="100"/>
        <c:noMultiLvlLbl val="0"/>
      </c:catAx>
      <c:valAx>
        <c:axId val="85019648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501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Variación de la Red</a:t>
            </a:r>
            <a:r>
              <a:rPr lang="es-PE" sz="1000" baseline="0"/>
              <a:t> Vial Departamental pavimentada 2012 - 2016</a:t>
            </a:r>
          </a:p>
          <a:p>
            <a:pPr>
              <a:defRPr sz="1000"/>
            </a:pPr>
            <a:r>
              <a:rPr lang="es-PE" sz="1000" b="0" baseline="0"/>
              <a:t>(En Kilómetros) </a:t>
            </a:r>
            <a:endParaRPr lang="es-PE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118541729657432E-2"/>
          <c:y val="0.20284722222222223"/>
          <c:w val="0.87733927049833704"/>
          <c:h val="0.62404166666666672"/>
        </c:manualLayout>
      </c:layout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6.9816662543635416E-3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98166625436354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32291666666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5444416957560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4.4097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Sur!$C$32:$C$37</c:f>
              <c:strCache>
                <c:ptCount val="6"/>
                <c:pt idx="0">
                  <c:v> Arequipa</c:v>
                </c:pt>
                <c:pt idx="1">
                  <c:v> Cusco</c:v>
                </c:pt>
                <c:pt idx="2">
                  <c:v> Puno</c:v>
                </c:pt>
                <c:pt idx="3">
                  <c:v> Moquegua</c:v>
                </c:pt>
                <c:pt idx="4">
                  <c:v> Tacna</c:v>
                </c:pt>
                <c:pt idx="5">
                  <c:v> Madre de Dios</c:v>
                </c:pt>
              </c:strCache>
            </c:strRef>
          </c:cat>
          <c:val>
            <c:numRef>
              <c:f>Sur!$F$32:$F$37</c:f>
              <c:numCache>
                <c:formatCode>#,##0.0</c:formatCode>
                <c:ptCount val="6"/>
                <c:pt idx="0">
                  <c:v>510.31</c:v>
                </c:pt>
                <c:pt idx="1">
                  <c:v>84.16</c:v>
                </c:pt>
                <c:pt idx="2">
                  <c:v>93.32</c:v>
                </c:pt>
                <c:pt idx="3">
                  <c:v>68.849999999999994</c:v>
                </c:pt>
                <c:pt idx="4">
                  <c:v>85</c:v>
                </c:pt>
                <c:pt idx="5">
                  <c:v>2.4900000000000002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Sur!$C$32:$C$37</c:f>
              <c:strCache>
                <c:ptCount val="6"/>
                <c:pt idx="0">
                  <c:v> Arequipa</c:v>
                </c:pt>
                <c:pt idx="1">
                  <c:v> Cusco</c:v>
                </c:pt>
                <c:pt idx="2">
                  <c:v> Puno</c:v>
                </c:pt>
                <c:pt idx="3">
                  <c:v> Moquegua</c:v>
                </c:pt>
                <c:pt idx="4">
                  <c:v> Tacna</c:v>
                </c:pt>
                <c:pt idx="5">
                  <c:v> Madre de Dios</c:v>
                </c:pt>
              </c:strCache>
            </c:strRef>
          </c:cat>
          <c:val>
            <c:numRef>
              <c:f>Sur!$G$32:$G$37</c:f>
              <c:numCache>
                <c:formatCode>#,##0.0</c:formatCode>
                <c:ptCount val="6"/>
                <c:pt idx="0">
                  <c:v>576.01300100000003</c:v>
                </c:pt>
                <c:pt idx="1">
                  <c:v>565.32980699999996</c:v>
                </c:pt>
                <c:pt idx="2">
                  <c:v>393.20751499999989</c:v>
                </c:pt>
                <c:pt idx="3">
                  <c:v>91.376569000000018</c:v>
                </c:pt>
                <c:pt idx="4">
                  <c:v>85.002460999999997</c:v>
                </c:pt>
                <c:pt idx="5">
                  <c:v>3.673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62400"/>
        <c:axId val="85063936"/>
      </c:barChart>
      <c:catAx>
        <c:axId val="85062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85063936"/>
        <c:crosses val="autoZero"/>
        <c:auto val="1"/>
        <c:lblAlgn val="ctr"/>
        <c:lblOffset val="100"/>
        <c:noMultiLvlLbl val="0"/>
      </c:catAx>
      <c:valAx>
        <c:axId val="85063936"/>
        <c:scaling>
          <c:orientation val="minMax"/>
          <c:max val="600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506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615449456217994"/>
          <c:y val="0.18654409722222223"/>
          <c:w val="0.23101050914854823"/>
          <c:h val="8.010624999999999E-2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Nacional  (6,913.5 Km)</a:t>
            </a:r>
          </a:p>
        </c:rich>
      </c:tx>
      <c:layout>
        <c:manualLayout>
          <c:xMode val="edge"/>
          <c:yMode val="edge"/>
          <c:x val="0.25007796279960054"/>
          <c:y val="0.2469444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09661970039969"/>
          <c:y val="0.43330208333333331"/>
          <c:w val="0.28780676059920063"/>
          <c:h val="0.54067777777777781"/>
        </c:manualLayout>
      </c:layout>
      <c:pieChart>
        <c:varyColors val="1"/>
        <c:ser>
          <c:idx val="0"/>
          <c:order val="0"/>
          <c:tx>
            <c:strRef>
              <c:f>Sur!$T$9</c:f>
              <c:strCache>
                <c:ptCount val="1"/>
                <c:pt idx="0">
                  <c:v>RV Nacional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5.1686412578186333E-2"/>
                  <c:y val="0.1058333333333333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6.5782706917691697E-2"/>
                  <c:y val="-7.9375000000000001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Sur!$S$10:$S$11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Sur!$T$10:$T$11</c:f>
              <c:numCache>
                <c:formatCode>#,##0.0</c:formatCode>
                <c:ptCount val="2"/>
                <c:pt idx="0">
                  <c:v>5479.8819999999996</c:v>
                </c:pt>
                <c:pt idx="1">
                  <c:v>1433.6190000000001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Regional (8,061.7</a:t>
            </a:r>
            <a:r>
              <a:rPr lang="en-US" sz="75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Km)</a:t>
            </a:r>
          </a:p>
        </c:rich>
      </c:tx>
      <c:layout>
        <c:manualLayout>
          <c:xMode val="edge"/>
          <c:yMode val="edge"/>
          <c:x val="0.21298699191668455"/>
          <c:y val="0.2645833333333333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30908562072111"/>
          <c:y val="0.4421215277777778"/>
          <c:w val="0.28738182875855789"/>
          <c:h val="0.54067777777777781"/>
        </c:manualLayout>
      </c:layout>
      <c:pieChart>
        <c:varyColors val="1"/>
        <c:ser>
          <c:idx val="0"/>
          <c:order val="0"/>
          <c:tx>
            <c:strRef>
              <c:f>Sur!$T$12</c:f>
              <c:strCache>
                <c:ptCount val="1"/>
                <c:pt idx="0">
                  <c:v>RV Regional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6.0940409064802775E-2"/>
                  <c:y val="-8.819444444444444E-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2814066419509284E-2"/>
                  <c:y val="-0.1146527777777777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Sur!$S$13:$S$14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Sur!$T$13:$T$14</c:f>
              <c:numCache>
                <c:formatCode>#,##0.0</c:formatCode>
                <c:ptCount val="2"/>
                <c:pt idx="0">
                  <c:v>1714.6023529999998</c:v>
                </c:pt>
                <c:pt idx="1">
                  <c:v>6347.1111789999995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Vecinal (45,</a:t>
            </a:r>
            <a:r>
              <a:rPr lang="en-US" sz="750" b="1" baseline="0">
                <a:latin typeface="Arial" panose="020B0604020202020204" pitchFamily="34" charset="0"/>
                <a:cs typeface="Arial" panose="020B0604020202020204" pitchFamily="34" charset="0"/>
              </a:rPr>
              <a:t>218</a:t>
            </a: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 Km)</a:t>
            </a:r>
          </a:p>
        </c:rich>
      </c:tx>
      <c:layout>
        <c:manualLayout>
          <c:xMode val="edge"/>
          <c:yMode val="edge"/>
          <c:x val="0.25105885633189445"/>
          <c:y val="0.14973426100735646"/>
        </c:manualLayout>
      </c:layout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Sur!$T$15</c:f>
              <c:strCache>
                <c:ptCount val="1"/>
                <c:pt idx="0">
                  <c:v>RV Vecinal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4.509852236797026E-2"/>
                  <c:y val="4.6829898747851435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3545850694714309E-2"/>
                  <c:y val="-0.12941387743102575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Sur!$S$16:$S$17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Sur!$T$16:$T$17</c:f>
              <c:numCache>
                <c:formatCode>#,##0.0</c:formatCode>
                <c:ptCount val="2"/>
                <c:pt idx="0">
                  <c:v>861.06041140449236</c:v>
                </c:pt>
                <c:pt idx="1">
                  <c:v>29381.767319537423</c:v>
                </c:pt>
              </c:numCache>
            </c:numRef>
          </c:val>
        </c:ser>
        <c:ser>
          <c:idx val="0"/>
          <c:order val="0"/>
          <c:tx>
            <c:strRef>
              <c:f>Sur!$T$15</c:f>
              <c:strCache>
                <c:ptCount val="1"/>
                <c:pt idx="0">
                  <c:v>RV Vecinal</c:v>
                </c:pt>
              </c:strCache>
            </c:strRef>
          </c:tx>
          <c:cat>
            <c:strRef>
              <c:f>Sur!$S$16:$S$17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Sur!$T$16:$T$17</c:f>
              <c:numCache>
                <c:formatCode>#,##0.0</c:formatCode>
                <c:ptCount val="2"/>
                <c:pt idx="0">
                  <c:v>861.06041140449236</c:v>
                </c:pt>
                <c:pt idx="1">
                  <c:v>29381.767319537423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01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02809153347876"/>
          <c:y val="0.72548250312073581"/>
          <c:w val="0.14639296296296297"/>
          <c:h val="0.27448680555555555"/>
        </c:manualLayout>
      </c:layout>
      <c:pieChart>
        <c:varyColors val="1"/>
        <c:ser>
          <c:idx val="1"/>
          <c:order val="1"/>
          <c:tx>
            <c:strRef>
              <c:f>Sur!$T$15</c:f>
              <c:strCache>
                <c:ptCount val="1"/>
                <c:pt idx="0">
                  <c:v>RV Vecinal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Sur!$S$16:$S$17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Sur!$T$16:$T$17</c:f>
              <c:numCache>
                <c:formatCode>#,##0.0</c:formatCode>
                <c:ptCount val="2"/>
                <c:pt idx="0">
                  <c:v>861.06041140449236</c:v>
                </c:pt>
                <c:pt idx="1">
                  <c:v>29381.767319537423</c:v>
                </c:pt>
              </c:numCache>
            </c:numRef>
          </c:val>
        </c:ser>
        <c:ser>
          <c:idx val="0"/>
          <c:order val="0"/>
          <c:tx>
            <c:strRef>
              <c:f>Sur!$T$15</c:f>
              <c:strCache>
                <c:ptCount val="1"/>
                <c:pt idx="0">
                  <c:v>RV Vecinal</c:v>
                </c:pt>
              </c:strCache>
            </c:strRef>
          </c:tx>
          <c:cat>
            <c:strRef>
              <c:f>Sur!$S$16:$S$17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Sur!$T$16:$T$17</c:f>
              <c:numCache>
                <c:formatCode>#,##0.0</c:formatCode>
                <c:ptCount val="2"/>
                <c:pt idx="0">
                  <c:v>861.06041140449236</c:v>
                </c:pt>
                <c:pt idx="1">
                  <c:v>29381.767319537423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0971863258963772"/>
          <c:y val="0.31899136919643906"/>
          <c:w val="0.42748054410077646"/>
          <c:h val="0.22142277192230703"/>
        </c:manualLayout>
      </c:layout>
      <c:overlay val="0"/>
      <c:spPr>
        <a:ln>
          <a:noFill/>
        </a:ln>
      </c:spPr>
      <c:txPr>
        <a:bodyPr/>
        <a:lstStyle/>
        <a:p>
          <a:pPr>
            <a:defRPr sz="8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Red Vial Regional Existente por Superficie de rodadura, 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(Kilómetros de carreteras)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75899460560792"/>
          <c:y val="0.14993055555555557"/>
          <c:w val="0.85843498292492737"/>
          <c:h val="0.6778625000000000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Sur!$Q$45</c:f>
              <c:strCache>
                <c:ptCount val="1"/>
                <c:pt idx="0">
                  <c:v>Pavimentada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</c:spPr>
          <c:invertIfNegative val="0"/>
          <c:dLbls>
            <c:dLbl>
              <c:idx val="2"/>
              <c:layout>
                <c:manualLayout>
                  <c:x val="1.400711090653948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Sur!$R$44:$W$44</c:f>
              <c:strCache>
                <c:ptCount val="6"/>
                <c:pt idx="0">
                  <c:v> Arequipa</c:v>
                </c:pt>
                <c:pt idx="1">
                  <c:v> Cusco</c:v>
                </c:pt>
                <c:pt idx="2">
                  <c:v> Madre de Dios</c:v>
                </c:pt>
                <c:pt idx="3">
                  <c:v> Moquegua</c:v>
                </c:pt>
                <c:pt idx="4">
                  <c:v> Puno</c:v>
                </c:pt>
                <c:pt idx="5">
                  <c:v> Tacna</c:v>
                </c:pt>
              </c:strCache>
            </c:strRef>
          </c:cat>
          <c:val>
            <c:numRef>
              <c:f>Sur!$R$45:$W$45</c:f>
              <c:numCache>
                <c:formatCode>#,##0</c:formatCode>
                <c:ptCount val="6"/>
                <c:pt idx="0">
                  <c:v>576.01300151834801</c:v>
                </c:pt>
                <c:pt idx="1">
                  <c:v>565.32980554396022</c:v>
                </c:pt>
                <c:pt idx="2">
                  <c:v>3.673</c:v>
                </c:pt>
                <c:pt idx="3">
                  <c:v>91.376569245211002</c:v>
                </c:pt>
                <c:pt idx="4">
                  <c:v>393.20751499499994</c:v>
                </c:pt>
                <c:pt idx="5">
                  <c:v>85.002461554139998</c:v>
                </c:pt>
              </c:numCache>
            </c:numRef>
          </c:val>
        </c:ser>
        <c:ser>
          <c:idx val="0"/>
          <c:order val="1"/>
          <c:tx>
            <c:strRef>
              <c:f>Sur!$Q$46</c:f>
              <c:strCache>
                <c:ptCount val="1"/>
                <c:pt idx="0">
                  <c:v>No Pavimentada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-4.6041943096242697E-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097638995149442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4895915401461838E-2"/>
                  <c:y val="3.472222222222222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Sur!$R$44:$W$44</c:f>
              <c:strCache>
                <c:ptCount val="6"/>
                <c:pt idx="0">
                  <c:v> Arequipa</c:v>
                </c:pt>
                <c:pt idx="1">
                  <c:v> Cusco</c:v>
                </c:pt>
                <c:pt idx="2">
                  <c:v> Madre de Dios</c:v>
                </c:pt>
                <c:pt idx="3">
                  <c:v> Moquegua</c:v>
                </c:pt>
                <c:pt idx="4">
                  <c:v> Puno</c:v>
                </c:pt>
                <c:pt idx="5">
                  <c:v> Tacna</c:v>
                </c:pt>
              </c:strCache>
            </c:strRef>
          </c:cat>
          <c:val>
            <c:numRef>
              <c:f>Sur!$R$46:$W$46</c:f>
              <c:numCache>
                <c:formatCode>#,##0</c:formatCode>
                <c:ptCount val="6"/>
                <c:pt idx="0">
                  <c:v>1171.4759507094</c:v>
                </c:pt>
                <c:pt idx="1">
                  <c:v>2343.2293814370796</c:v>
                </c:pt>
                <c:pt idx="2">
                  <c:v>199.46700000000004</c:v>
                </c:pt>
                <c:pt idx="3">
                  <c:v>817.55552685180021</c:v>
                </c:pt>
                <c:pt idx="4">
                  <c:v>1410.6823945959202</c:v>
                </c:pt>
                <c:pt idx="5">
                  <c:v>404.70092300379997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92"/>
        <c:overlap val="100"/>
        <c:axId val="84541824"/>
        <c:axId val="84543360"/>
      </c:barChart>
      <c:catAx>
        <c:axId val="8454182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4543360"/>
        <c:crosses val="autoZero"/>
        <c:auto val="1"/>
        <c:lblAlgn val="ctr"/>
        <c:lblOffset val="100"/>
        <c:noMultiLvlLbl val="0"/>
      </c:catAx>
      <c:valAx>
        <c:axId val="84543360"/>
        <c:scaling>
          <c:orientation val="minMax"/>
          <c:max val="3000"/>
          <c:min val="0"/>
        </c:scaling>
        <c:delete val="1"/>
        <c:axPos val="t"/>
        <c:numFmt formatCode="#,##0" sourceLinked="1"/>
        <c:majorTickMark val="out"/>
        <c:minorTickMark val="none"/>
        <c:tickLblPos val="nextTo"/>
        <c:crossAx val="8454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56920450271627"/>
          <c:y val="0.50678715277777775"/>
          <c:w val="0.13765056060095704"/>
          <c:h val="0.12708819444444444"/>
        </c:manualLayout>
      </c:layout>
      <c:overlay val="1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Macro Región Sur: Red Vial Nacional según Clasificador de Rutas - 2016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(En Km y Participación</a:t>
            </a:r>
            <a:r>
              <a:rPr lang="en-US" sz="1000" b="0" baseline="0">
                <a:solidFill>
                  <a:sysClr val="windowText" lastClr="000000"/>
                </a:solidFill>
              </a:rPr>
              <a:t> porcentual)</a:t>
            </a:r>
            <a:endParaRPr lang="en-US" sz="1000" b="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view3D>
      <c:rotX val="40"/>
      <c:rotY val="1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8330106391826"/>
          <c:y val="0.22550317810369511"/>
          <c:w val="0.55343993652152745"/>
          <c:h val="0.64586428444384036"/>
        </c:manualLayout>
      </c:layout>
      <c:pie3D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pattFill prst="pct9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40000"/>
                    <a:lumOff val="6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pattFill prst="zigZag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1.5977914732200636E-2"/>
                  <c:y val="-0.13974553379581311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7.0109241507033343E-3"/>
                  <c:y val="-6.262477745717968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No Pav.</a:t>
                    </a: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Afirmada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
800.0
15.0%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5.3196403214722542E-2"/>
                  <c:y val="-0.1031493646018785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No Pav.</a:t>
                    </a: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r>
                      <a:rPr lang="en-US">
                        <a:solidFill>
                          <a:sysClr val="windowText" lastClr="000000"/>
                        </a:solidFill>
                      </a:rPr>
                      <a:t>Sin Afirmar
358.7
6.7%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2.3094562350414963E-2"/>
                  <c:y val="3.061513905089324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No Pav. Trocha
151.6
2.8%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 </c:separator>
            </c:dLbl>
            <c:dLbl>
              <c:idx val="4"/>
              <c:layout>
                <c:manualLayout>
                  <c:x val="-0.15828273206206822"/>
                  <c:y val="1.2238870861883475E-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No Pavimentada
1,310.2
24.5%</a:t>
                    </a:r>
                    <a:endParaRPr lang="en-US">
                      <a:solidFill>
                        <a:schemeClr val="tx1"/>
                      </a:solidFill>
                    </a:endParaRP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Sur!$S$53:$S$57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Sur!$T$53:$T$57</c:f>
              <c:numCache>
                <c:formatCode>#,##0.0</c:formatCode>
                <c:ptCount val="5"/>
                <c:pt idx="0">
                  <c:v>5479.8819999999996</c:v>
                </c:pt>
                <c:pt idx="1">
                  <c:v>872.47100000000012</c:v>
                </c:pt>
                <c:pt idx="2">
                  <c:v>363.71600000000001</c:v>
                </c:pt>
                <c:pt idx="3">
                  <c:v>197.43199999999999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Macro Región Sur: Red Vial Regional según Clasificador de Rutas - 2016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(En Km y Participación</a:t>
            </a:r>
            <a:r>
              <a:rPr lang="en-US" sz="1000" b="0" baseline="0">
                <a:solidFill>
                  <a:sysClr val="windowText" lastClr="000000"/>
                </a:solidFill>
              </a:rPr>
              <a:t> porcentual)</a:t>
            </a:r>
            <a:endParaRPr lang="en-US" sz="1000" b="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view3D>
      <c:rotX val="50"/>
      <c:rotY val="2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27701187002129"/>
          <c:y val="0.19463510542144649"/>
          <c:w val="0.59106962962962961"/>
          <c:h val="0.68996145833333322"/>
        </c:manualLayout>
      </c:layout>
      <c:pie3D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pattFill prst="pct9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40000"/>
                    <a:lumOff val="6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pattFill prst="pct90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2.3305185185185186E-2"/>
                  <c:y val="-1.192604166666666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6878740930015745E-2"/>
                  <c:y val="-0.12169222229740471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2.5021840124819458E-3"/>
                  <c:y val="5.6462788240063948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5.1139968868027331E-2"/>
                  <c:y val="-4.082987172949264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762792592592593"/>
                  <c:y val="-1.08236111111111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</a:t>
                    </a:r>
                    <a:r>
                      <a:rPr lang="en-US" baseline="0"/>
                      <a:t> Pavimentada</a:t>
                    </a:r>
                    <a:r>
                      <a:rPr lang="en-US"/>
                      <a:t>
3,516.7
86%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Sur!$S$53:$S$57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Sur!$T$65:$T$68</c:f>
              <c:numCache>
                <c:formatCode>#,##0.0</c:formatCode>
                <c:ptCount val="4"/>
                <c:pt idx="0">
                  <c:v>1634.2964328566591</c:v>
                </c:pt>
                <c:pt idx="1">
                  <c:v>5279.6216251369606</c:v>
                </c:pt>
                <c:pt idx="2">
                  <c:v>642.37799996673994</c:v>
                </c:pt>
                <c:pt idx="3">
                  <c:v>425.11155149430004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Macro Región Sur: Red Vial Vecinal según Clasificador de Rutas - 2016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0">
                <a:solidFill>
                  <a:sysClr val="windowText" lastClr="000000"/>
                </a:solidFill>
              </a:rPr>
              <a:t>(En Km y Participación</a:t>
            </a:r>
            <a:r>
              <a:rPr lang="en-US" sz="1000" b="0" baseline="0">
                <a:solidFill>
                  <a:sysClr val="windowText" lastClr="000000"/>
                </a:solidFill>
              </a:rPr>
              <a:t> porcentual)</a:t>
            </a:r>
            <a:endParaRPr lang="en-US" sz="1000" b="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view3D>
      <c:rotX val="30"/>
      <c:rotY val="2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095637468549353"/>
          <c:y val="0.21133689433954689"/>
          <c:w val="0.57467650098230438"/>
          <c:h val="0.6694744975092044"/>
        </c:manualLayout>
      </c:layout>
      <c:pie3D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pattFill prst="pct9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40000"/>
                    <a:lumOff val="6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pattFill prst="pct90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1.416547230689367E-2"/>
                  <c:y val="2.5558263202630077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No Pav.  Afirmada
6,705.4
24.9%</a:t>
                    </a:r>
                  </a:p>
                </c:rich>
              </c:tx>
              <c:dLblPos val="outEnd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6.5882963251164897E-2"/>
                  <c:y val="5.29166666666666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 Sin Afirmar
4,612.2
17.1%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3.96874724392553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</a:t>
                    </a:r>
                    <a:r>
                      <a:rPr lang="en-US" baseline="0"/>
                      <a:t> </a:t>
                    </a:r>
                    <a:r>
                      <a:rPr lang="en-US"/>
                      <a:t>Trocha
15,242.0
56.5%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8785517262137225"/>
                  <c:y val="-1.3303206318493164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 Narrow" panose="020B0606020202030204" pitchFamily="34" charset="0"/>
                      </a:rPr>
                      <a:t>No Pavimentado
26,559.5
98.5%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2.5882592705814784E-2"/>
                  <c:y val="4.7220637872736294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Sur!$S$53:$S$57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Sur!$T$77:$T$81</c:f>
              <c:numCache>
                <c:formatCode>#,##0.0</c:formatCode>
                <c:ptCount val="5"/>
                <c:pt idx="0">
                  <c:v>861.06041140449236</c:v>
                </c:pt>
                <c:pt idx="1">
                  <c:v>7204.6157864159395</c:v>
                </c:pt>
                <c:pt idx="2">
                  <c:v>6399.679864327607</c:v>
                </c:pt>
                <c:pt idx="3">
                  <c:v>15777.471668793853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1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0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11" Type="http://schemas.openxmlformats.org/officeDocument/2006/relationships/image" Target="../media/image4.emf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0.00176</cdr:x>
      <cdr:y>0.88801</cdr:y>
    </cdr:from>
    <cdr:to>
      <cdr:x>0.9966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525" y="2557464"/>
          <a:ext cx="5372099" cy="322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* AL 01</a:t>
          </a:r>
          <a:r>
            <a:rPr lang="es-PE" sz="750" baseline="0">
              <a:latin typeface="Arial Narrow" panose="020B0606020202030204" pitchFamily="34" charset="0"/>
            </a:rPr>
            <a:t> de agosto 2017</a:t>
          </a:r>
        </a:p>
        <a:p xmlns:a="http://schemas.openxmlformats.org/drawingml/2006/main">
          <a:r>
            <a:rPr lang="es-PE" sz="750" baseline="0">
              <a:latin typeface="Arial Narrow" panose="020B0606020202030204" pitchFamily="34" charset="0"/>
            </a:rPr>
            <a:t>Fuente: MEF                                                                                                                                                                    Elaboración: CIE -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0.88801</cdr:y>
    </cdr:from>
    <cdr:to>
      <cdr:x>0.99186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57469"/>
          <a:ext cx="5412747" cy="322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 sz="750" baseline="0">
            <a:latin typeface="Arial Narrow" panose="020B0606020202030204" pitchFamily="34" charset="0"/>
          </a:endParaRPr>
        </a:p>
        <a:p xmlns:a="http://schemas.openxmlformats.org/drawingml/2006/main">
          <a:r>
            <a:rPr lang="es-PE" sz="750" baseline="0">
              <a:latin typeface="Arial Narrow" panose="020B0606020202030204" pitchFamily="34" charset="0"/>
            </a:rPr>
            <a:t>Fuente: MEF                                                                                                                                                                    Elaboración: CIE - 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0.32417</cdr:x>
      <cdr:y>0.2515</cdr:y>
    </cdr:from>
    <cdr:to>
      <cdr:x>0.34396</cdr:x>
      <cdr:y>0.314</cdr:y>
    </cdr:to>
    <cdr:sp macro="" textlink="">
      <cdr:nvSpPr>
        <cdr:cNvPr id="3" name="2 Flecha arriba"/>
        <cdr:cNvSpPr/>
      </cdr:nvSpPr>
      <cdr:spPr>
        <a:xfrm xmlns:a="http://schemas.openxmlformats.org/drawingml/2006/main">
          <a:off x="1769053" y="724333"/>
          <a:ext cx="108000" cy="1800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0.47139</cdr:x>
      <cdr:y>0.42207</cdr:y>
    </cdr:from>
    <cdr:to>
      <cdr:x>0.49118</cdr:x>
      <cdr:y>0.48457</cdr:y>
    </cdr:to>
    <cdr:sp macro="" textlink="">
      <cdr:nvSpPr>
        <cdr:cNvPr id="4" name="1 Flecha arriba"/>
        <cdr:cNvSpPr/>
      </cdr:nvSpPr>
      <cdr:spPr>
        <a:xfrm xmlns:a="http://schemas.openxmlformats.org/drawingml/2006/main">
          <a:off x="2576286" y="1215572"/>
          <a:ext cx="108161" cy="1800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0.1766</cdr:x>
      <cdr:y>0.23309</cdr:y>
    </cdr:from>
    <cdr:to>
      <cdr:x>0.1964</cdr:x>
      <cdr:y>0.29559</cdr:y>
    </cdr:to>
    <cdr:sp macro="" textlink="">
      <cdr:nvSpPr>
        <cdr:cNvPr id="5" name="1 Flecha arriba"/>
        <cdr:cNvSpPr/>
      </cdr:nvSpPr>
      <cdr:spPr>
        <a:xfrm xmlns:a="http://schemas.openxmlformats.org/drawingml/2006/main">
          <a:off x="965200" y="671286"/>
          <a:ext cx="108161" cy="1800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0.61878</cdr:x>
      <cdr:y>0.7339</cdr:y>
    </cdr:from>
    <cdr:to>
      <cdr:x>0.63857</cdr:x>
      <cdr:y>0.7964</cdr:y>
    </cdr:to>
    <cdr:sp macro="" textlink="">
      <cdr:nvSpPr>
        <cdr:cNvPr id="6" name="1 Flecha arriba"/>
        <cdr:cNvSpPr/>
      </cdr:nvSpPr>
      <cdr:spPr>
        <a:xfrm xmlns:a="http://schemas.openxmlformats.org/drawingml/2006/main">
          <a:off x="3381829" y="2113642"/>
          <a:ext cx="108161" cy="1800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225137</xdr:colOff>
      <xdr:row>2</xdr:row>
      <xdr:rowOff>69273</xdr:rowOff>
    </xdr:from>
    <xdr:to>
      <xdr:col>15</xdr:col>
      <xdr:colOff>682337</xdr:colOff>
      <xdr:row>5</xdr:row>
      <xdr:rowOff>31173</xdr:rowOff>
    </xdr:to>
    <xdr:sp macro="" textlink="">
      <xdr:nvSpPr>
        <xdr:cNvPr id="3" name="2 Flecha abajo"/>
        <xdr:cNvSpPr/>
      </xdr:nvSpPr>
      <xdr:spPr>
        <a:xfrm>
          <a:off x="11074112" y="450273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247649</xdr:colOff>
      <xdr:row>24</xdr:row>
      <xdr:rowOff>156394</xdr:rowOff>
    </xdr:from>
    <xdr:to>
      <xdr:col>23</xdr:col>
      <xdr:colOff>78962</xdr:colOff>
      <xdr:row>40</xdr:row>
      <xdr:rowOff>178894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85089</xdr:colOff>
      <xdr:row>9</xdr:row>
      <xdr:rowOff>15886</xdr:rowOff>
    </xdr:from>
    <xdr:to>
      <xdr:col>19</xdr:col>
      <xdr:colOff>761148</xdr:colOff>
      <xdr:row>16</xdr:row>
      <xdr:rowOff>120145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581671</xdr:colOff>
      <xdr:row>8</xdr:row>
      <xdr:rowOff>169753</xdr:rowOff>
    </xdr:from>
    <xdr:to>
      <xdr:col>22</xdr:col>
      <xdr:colOff>629478</xdr:colOff>
      <xdr:row>16</xdr:row>
      <xdr:rowOff>85753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154144</xdr:colOff>
      <xdr:row>16</xdr:row>
      <xdr:rowOff>92904</xdr:rowOff>
    </xdr:from>
    <xdr:to>
      <xdr:col>19</xdr:col>
      <xdr:colOff>812834</xdr:colOff>
      <xdr:row>23</xdr:row>
      <xdr:rowOff>87345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663195</xdr:colOff>
      <xdr:row>16</xdr:row>
      <xdr:rowOff>142724</xdr:rowOff>
    </xdr:from>
    <xdr:to>
      <xdr:col>22</xdr:col>
      <xdr:colOff>685153</xdr:colOff>
      <xdr:row>23</xdr:row>
      <xdr:rowOff>137165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364124</xdr:colOff>
      <xdr:row>8</xdr:row>
      <xdr:rowOff>4583</xdr:rowOff>
    </xdr:from>
    <xdr:to>
      <xdr:col>22</xdr:col>
      <xdr:colOff>308657</xdr:colOff>
      <xdr:row>10</xdr:row>
      <xdr:rowOff>103616</xdr:rowOff>
    </xdr:to>
    <xdr:sp macro="" textlink="">
      <xdr:nvSpPr>
        <xdr:cNvPr id="16" name="15 CuadroTexto"/>
        <xdr:cNvSpPr txBox="1"/>
      </xdr:nvSpPr>
      <xdr:spPr>
        <a:xfrm>
          <a:off x="12125428" y="1528583"/>
          <a:ext cx="4673903" cy="480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>
              <a:latin typeface="Arial" panose="020B0604020202020204" pitchFamily="34" charset="0"/>
              <a:cs typeface="Arial" panose="020B0604020202020204" pitchFamily="34" charset="0"/>
            </a:rPr>
            <a:t>Macro</a:t>
          </a:r>
          <a:r>
            <a:rPr lang="es-PE" sz="900" b="1" baseline="0">
              <a:latin typeface="Arial" panose="020B0604020202020204" pitchFamily="34" charset="0"/>
              <a:cs typeface="Arial" panose="020B0604020202020204" pitchFamily="34" charset="0"/>
            </a:rPr>
            <a:t> Región Sur:</a:t>
          </a:r>
        </a:p>
        <a:p>
          <a:pPr algn="ctr"/>
          <a:r>
            <a:rPr lang="es-PE" sz="900" b="1">
              <a:latin typeface="Arial" panose="020B0604020202020204" pitchFamily="34" charset="0"/>
              <a:cs typeface="Arial" panose="020B0604020202020204" pitchFamily="34" charset="0"/>
            </a:rPr>
            <a:t>Red Vial Existente del Sistema Nacional de Carreteras por tipo de Superficie,</a:t>
          </a:r>
          <a:r>
            <a:rPr lang="es-PE" sz="900" b="1" baseline="0">
              <a:latin typeface="Arial" panose="020B0604020202020204" pitchFamily="34" charset="0"/>
              <a:cs typeface="Arial" panose="020B0604020202020204" pitchFamily="34" charset="0"/>
            </a:rPr>
            <a:t> 2016</a:t>
          </a:r>
          <a:endParaRPr lang="es-PE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17</xdr:col>
      <xdr:colOff>543027</xdr:colOff>
      <xdr:row>22</xdr:row>
      <xdr:rowOff>150679</xdr:rowOff>
    </xdr:from>
    <xdr:ext cx="4576580" cy="169320"/>
    <xdr:sp macro="" textlink="">
      <xdr:nvSpPr>
        <xdr:cNvPr id="10" name="9 CuadroTexto"/>
        <xdr:cNvSpPr txBox="1"/>
      </xdr:nvSpPr>
      <xdr:spPr>
        <a:xfrm>
          <a:off x="12304331" y="4457636"/>
          <a:ext cx="4576580" cy="16932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s-PE" sz="750">
              <a:latin typeface="Arial Narrow" panose="020B0606020202030204" pitchFamily="34" charset="0"/>
            </a:rPr>
            <a:t>Fuente: MTC-OGPP</a:t>
          </a:r>
          <a:r>
            <a:rPr lang="es-PE" sz="750" baseline="0">
              <a:latin typeface="Arial Narrow" panose="020B0606020202030204" pitchFamily="34" charset="0"/>
            </a:rPr>
            <a:t>            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xdr:txBody>
    </xdr:sp>
    <xdr:clientData/>
  </xdr:oneCellAnchor>
  <xdr:twoCellAnchor>
    <xdr:from>
      <xdr:col>17</xdr:col>
      <xdr:colOff>236807</xdr:colOff>
      <xdr:row>41</xdr:row>
      <xdr:rowOff>91261</xdr:rowOff>
    </xdr:from>
    <xdr:to>
      <xdr:col>23</xdr:col>
      <xdr:colOff>57151</xdr:colOff>
      <xdr:row>56</xdr:row>
      <xdr:rowOff>4904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224487</xdr:colOff>
      <xdr:row>56</xdr:row>
      <xdr:rowOff>167847</xdr:rowOff>
    </xdr:from>
    <xdr:to>
      <xdr:col>23</xdr:col>
      <xdr:colOff>77140</xdr:colOff>
      <xdr:row>73</xdr:row>
      <xdr:rowOff>78290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213787</xdr:colOff>
      <xdr:row>73</xdr:row>
      <xdr:rowOff>160813</xdr:rowOff>
    </xdr:from>
    <xdr:to>
      <xdr:col>23</xdr:col>
      <xdr:colOff>68036</xdr:colOff>
      <xdr:row>92</xdr:row>
      <xdr:rowOff>68053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217713</xdr:colOff>
      <xdr:row>93</xdr:row>
      <xdr:rowOff>5045</xdr:rowOff>
    </xdr:from>
    <xdr:to>
      <xdr:col>23</xdr:col>
      <xdr:colOff>62964</xdr:colOff>
      <xdr:row>108</xdr:row>
      <xdr:rowOff>27545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17</xdr:col>
      <xdr:colOff>246528</xdr:colOff>
      <xdr:row>7</xdr:row>
      <xdr:rowOff>123826</xdr:rowOff>
    </xdr:from>
    <xdr:to>
      <xdr:col>23</xdr:col>
      <xdr:colOff>57149</xdr:colOff>
      <xdr:row>23</xdr:row>
      <xdr:rowOff>186024</xdr:rowOff>
    </xdr:to>
    <xdr:pic>
      <xdr:nvPicPr>
        <xdr:cNvPr id="19" name="18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0" r="5713"/>
        <a:stretch/>
      </xdr:blipFill>
      <xdr:spPr bwMode="auto">
        <a:xfrm>
          <a:off x="12038478" y="1457326"/>
          <a:ext cx="5430371" cy="3224498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220435</xdr:colOff>
      <xdr:row>109</xdr:row>
      <xdr:rowOff>35378</xdr:rowOff>
    </xdr:from>
    <xdr:to>
      <xdr:col>23</xdr:col>
      <xdr:colOff>41507</xdr:colOff>
      <xdr:row>124</xdr:row>
      <xdr:rowOff>57878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219075</xdr:colOff>
      <xdr:row>125</xdr:row>
      <xdr:rowOff>61912</xdr:rowOff>
    </xdr:from>
    <xdr:to>
      <xdr:col>23</xdr:col>
      <xdr:colOff>56475</xdr:colOff>
      <xdr:row>140</xdr:row>
      <xdr:rowOff>84412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0.00291</cdr:x>
      <cdr:y>0.93519</cdr:y>
    </cdr:from>
    <cdr:to>
      <cdr:x>0.9994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689" y="2693335"/>
          <a:ext cx="5372100" cy="186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0.64806</cdr:y>
    </cdr:from>
    <cdr:to>
      <cdr:x>0.99847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933206"/>
          <a:ext cx="2689709" cy="5067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0.00307</cdr:x>
      <cdr:y>0.86467</cdr:y>
    </cdr:from>
    <cdr:to>
      <cdr:x>1</cdr:x>
      <cdr:y>0.99293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536" y="2490241"/>
          <a:ext cx="5369857" cy="369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* NP: No Pavimentada</a:t>
          </a:r>
        </a:p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E9" sqref="E9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95" t="s">
        <v>109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spans="2:18" ht="19.5" customHeight="1" x14ac:dyDescent="0.25">
      <c r="B4" s="231" t="s">
        <v>108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2:18" ht="15" customHeight="1" x14ac:dyDescent="0.25">
      <c r="B5" s="196" t="s">
        <v>59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"/>
  <sheetViews>
    <sheetView showGridLines="0" workbookViewId="0">
      <pane xSplit="18" ySplit="29" topLeftCell="S30" activePane="bottomRight" state="frozen"/>
      <selection pane="topRight" activeCell="R1" sqref="R1"/>
      <selection pane="bottomLeft" activeCell="A30" sqref="A30"/>
      <selection pane="bottomRight" activeCell="J11" sqref="J11"/>
    </sheetView>
  </sheetViews>
  <sheetFormatPr baseColWidth="10" defaultRowHeight="12" x14ac:dyDescent="0.2"/>
  <cols>
    <col min="1" max="1" width="6.5703125" style="88" customWidth="1"/>
    <col min="2" max="3" width="11.42578125" style="88"/>
    <col min="4" max="4" width="5.7109375" style="111" customWidth="1"/>
    <col min="5" max="6" width="11.42578125" style="88"/>
    <col min="7" max="7" width="11.42578125" style="87"/>
    <col min="8" max="8" width="11.42578125" style="88"/>
    <col min="9" max="9" width="5.7109375" style="111" customWidth="1"/>
    <col min="10" max="11" width="11.42578125" style="88"/>
    <col min="12" max="12" width="11.42578125" style="87"/>
    <col min="13" max="13" width="11.42578125" style="88"/>
    <col min="14" max="14" width="6.42578125" style="111" customWidth="1"/>
    <col min="15" max="16" width="11.42578125" style="88"/>
    <col min="17" max="17" width="11.42578125" style="87"/>
    <col min="18" max="16384" width="11.42578125" style="88"/>
  </cols>
  <sheetData>
    <row r="1" spans="2:18" ht="6" customHeight="1" x14ac:dyDescent="0.2"/>
    <row r="2" spans="2:18" ht="12.75" thickBot="1" x14ac:dyDescent="0.25">
      <c r="B2" s="96" t="s">
        <v>67</v>
      </c>
      <c r="C2" s="97">
        <v>2016</v>
      </c>
      <c r="D2" s="108"/>
      <c r="E2" s="98"/>
      <c r="F2" s="98"/>
      <c r="G2" s="99"/>
      <c r="H2" s="98"/>
      <c r="I2" s="115"/>
      <c r="J2" s="98"/>
      <c r="K2" s="98"/>
      <c r="L2" s="99"/>
      <c r="M2" s="98"/>
      <c r="N2" s="115"/>
      <c r="O2" s="98"/>
      <c r="P2" s="98"/>
      <c r="Q2" s="99"/>
      <c r="R2" s="98"/>
    </row>
    <row r="3" spans="2:18" ht="14.25" x14ac:dyDescent="0.2">
      <c r="B3" s="227" t="s">
        <v>46</v>
      </c>
      <c r="C3" s="227" t="s">
        <v>47</v>
      </c>
      <c r="D3" s="109"/>
      <c r="E3" s="89" t="s">
        <v>26</v>
      </c>
      <c r="F3" s="89"/>
      <c r="G3" s="90"/>
      <c r="H3" s="89"/>
      <c r="I3" s="110"/>
      <c r="J3" s="89" t="s">
        <v>48</v>
      </c>
      <c r="K3" s="89"/>
      <c r="L3" s="90"/>
      <c r="M3" s="89"/>
      <c r="N3" s="110"/>
      <c r="O3" s="89" t="s">
        <v>55</v>
      </c>
      <c r="P3" s="89"/>
      <c r="Q3" s="90"/>
      <c r="R3" s="89"/>
    </row>
    <row r="4" spans="2:18" ht="24.75" thickBot="1" x14ac:dyDescent="0.25">
      <c r="B4" s="228"/>
      <c r="C4" s="228"/>
      <c r="D4" s="109"/>
      <c r="E4" s="91" t="s">
        <v>49</v>
      </c>
      <c r="F4" s="91" t="s">
        <v>6</v>
      </c>
      <c r="G4" s="92"/>
      <c r="H4" s="91" t="s">
        <v>7</v>
      </c>
      <c r="I4" s="109"/>
      <c r="J4" s="91" t="s">
        <v>50</v>
      </c>
      <c r="K4" s="91" t="s">
        <v>51</v>
      </c>
      <c r="L4" s="92"/>
      <c r="M4" s="91" t="s">
        <v>7</v>
      </c>
      <c r="N4" s="109"/>
      <c r="O4" s="91" t="s">
        <v>50</v>
      </c>
      <c r="P4" s="91" t="s">
        <v>51</v>
      </c>
      <c r="Q4" s="92"/>
      <c r="R4" s="91" t="s">
        <v>7</v>
      </c>
    </row>
    <row r="5" spans="2:18" x14ac:dyDescent="0.2">
      <c r="B5" s="119" t="s">
        <v>74</v>
      </c>
      <c r="C5" s="119">
        <v>165904.99498472916</v>
      </c>
      <c r="D5" s="110"/>
      <c r="E5" s="119">
        <v>26683.348999999995</v>
      </c>
      <c r="F5" s="119">
        <v>19682.406999999999</v>
      </c>
      <c r="G5" s="123">
        <f t="shared" ref="G5:G12" si="0">+F5/E5</f>
        <v>0.73762881113611356</v>
      </c>
      <c r="H5" s="119">
        <v>7000.942</v>
      </c>
      <c r="I5" s="110"/>
      <c r="J5" s="119">
        <v>25303.971987999994</v>
      </c>
      <c r="K5" s="119">
        <v>3695.7473110000005</v>
      </c>
      <c r="L5" s="123">
        <f t="shared" ref="L5:L12" si="1">+K5/J5</f>
        <v>0.14605403897667329</v>
      </c>
      <c r="M5" s="119">
        <v>21608.224677000002</v>
      </c>
      <c r="N5" s="110"/>
      <c r="O5" s="119">
        <v>113917.67399672917</v>
      </c>
      <c r="P5" s="119">
        <v>1915.1774114044915</v>
      </c>
      <c r="Q5" s="123">
        <f t="shared" ref="Q5:Q12" si="2">+P5/O5</f>
        <v>1.6811942732077558E-2</v>
      </c>
      <c r="R5" s="119">
        <v>112002.49658532465</v>
      </c>
    </row>
    <row r="6" spans="2:18" x14ac:dyDescent="0.2">
      <c r="B6" s="93" t="s">
        <v>68</v>
      </c>
      <c r="C6" s="88">
        <v>9413.4915666110137</v>
      </c>
      <c r="E6" s="88">
        <v>1498.2119999999995</v>
      </c>
      <c r="F6" s="88">
        <v>1216.7339999999995</v>
      </c>
      <c r="G6" s="189">
        <f t="shared" si="0"/>
        <v>0.81212405186982872</v>
      </c>
      <c r="H6" s="88">
        <v>281.47799999999995</v>
      </c>
      <c r="I6" s="193">
        <f>+F6/F21-1</f>
        <v>0.26950742359901048</v>
      </c>
      <c r="J6" s="88">
        <v>1747.488953</v>
      </c>
      <c r="K6" s="88">
        <v>576.01300100000003</v>
      </c>
      <c r="L6" s="189">
        <f t="shared" si="1"/>
        <v>0.32962325742381959</v>
      </c>
      <c r="M6" s="88">
        <v>1171.475952</v>
      </c>
      <c r="N6" s="193">
        <f>+K6/K21-1</f>
        <v>0.12875115322059139</v>
      </c>
      <c r="O6" s="88">
        <v>6167.7906136110141</v>
      </c>
      <c r="P6" s="88">
        <v>402.28399999999999</v>
      </c>
      <c r="Q6" s="124">
        <f t="shared" si="2"/>
        <v>6.5223355525760557E-2</v>
      </c>
      <c r="R6" s="88">
        <v>5765.5066136110145</v>
      </c>
    </row>
    <row r="7" spans="2:18" x14ac:dyDescent="0.2">
      <c r="B7" s="93" t="s">
        <v>69</v>
      </c>
      <c r="C7" s="88">
        <v>15509.027925461234</v>
      </c>
      <c r="E7" s="88">
        <v>1895.9579999999994</v>
      </c>
      <c r="F7" s="88">
        <v>1444.6799999999994</v>
      </c>
      <c r="G7" s="189">
        <f t="shared" si="0"/>
        <v>0.76197890459598783</v>
      </c>
      <c r="H7" s="88">
        <v>451.27800000000008</v>
      </c>
      <c r="I7" s="192">
        <f t="shared" ref="I7:I11" si="3">+F7/F22-1</f>
        <v>0.37475972060978591</v>
      </c>
      <c r="J7" s="88">
        <v>2908.5591880000002</v>
      </c>
      <c r="K7" s="88">
        <v>565.32980699999996</v>
      </c>
      <c r="L7" s="189">
        <f t="shared" si="1"/>
        <v>0.19436764750478921</v>
      </c>
      <c r="M7" s="88">
        <v>2343.2293810000001</v>
      </c>
      <c r="N7" s="192">
        <f t="shared" ref="N7:N11" si="4">+K7/K22-1</f>
        <v>5.7173218512357415</v>
      </c>
      <c r="O7" s="88">
        <v>10704.510737461234</v>
      </c>
      <c r="P7" s="88">
        <v>124.66299999999994</v>
      </c>
      <c r="Q7" s="124">
        <f t="shared" si="2"/>
        <v>1.1645838194522284E-2</v>
      </c>
      <c r="R7" s="88">
        <v>10579.847737461234</v>
      </c>
    </row>
    <row r="8" spans="2:18" x14ac:dyDescent="0.2">
      <c r="B8" s="93" t="s">
        <v>70</v>
      </c>
      <c r="C8" s="88">
        <v>1985.9360490383006</v>
      </c>
      <c r="E8" s="88">
        <v>399.27600000000001</v>
      </c>
      <c r="F8" s="88">
        <v>399.27600000000001</v>
      </c>
      <c r="G8" s="189">
        <f t="shared" si="0"/>
        <v>1</v>
      </c>
      <c r="H8" s="88">
        <v>0</v>
      </c>
      <c r="I8" s="193">
        <f t="shared" si="3"/>
        <v>3.5842654266682317E-3</v>
      </c>
      <c r="J8" s="88">
        <v>203.14000000000001</v>
      </c>
      <c r="K8" s="88">
        <v>3.673</v>
      </c>
      <c r="L8" s="189">
        <f t="shared" si="1"/>
        <v>1.8081126316825832E-2</v>
      </c>
      <c r="M8" s="88">
        <v>199.46700000000001</v>
      </c>
      <c r="N8" s="193">
        <f t="shared" si="4"/>
        <v>0.47510040160642553</v>
      </c>
      <c r="O8" s="88">
        <v>1383.5200490383004</v>
      </c>
      <c r="P8" s="88">
        <v>5.07</v>
      </c>
      <c r="Q8" s="124">
        <f t="shared" si="2"/>
        <v>3.6645656154561776E-3</v>
      </c>
      <c r="R8" s="88">
        <v>1378.4500490383004</v>
      </c>
    </row>
    <row r="9" spans="2:18" x14ac:dyDescent="0.2">
      <c r="B9" s="93" t="s">
        <v>71</v>
      </c>
      <c r="C9" s="88">
        <v>2647.0240960000001</v>
      </c>
      <c r="E9" s="88">
        <v>469.245</v>
      </c>
      <c r="F9" s="88">
        <v>469.245</v>
      </c>
      <c r="G9" s="189">
        <f t="shared" si="0"/>
        <v>1</v>
      </c>
      <c r="H9" s="88">
        <v>0</v>
      </c>
      <c r="I9" s="193">
        <f t="shared" si="3"/>
        <v>6.4651162790697603E-2</v>
      </c>
      <c r="J9" s="88">
        <v>908.93209599999989</v>
      </c>
      <c r="K9" s="88">
        <v>91.376569000000018</v>
      </c>
      <c r="L9" s="189">
        <f t="shared" si="1"/>
        <v>0.10053178824042762</v>
      </c>
      <c r="M9" s="88">
        <v>817.55552699999987</v>
      </c>
      <c r="N9" s="193">
        <f t="shared" si="4"/>
        <v>0.32718328249818485</v>
      </c>
      <c r="O9" s="88">
        <v>1268.847</v>
      </c>
      <c r="P9" s="88">
        <v>99.75</v>
      </c>
      <c r="Q9" s="124">
        <f t="shared" si="2"/>
        <v>7.8614679311217198E-2</v>
      </c>
      <c r="R9" s="88">
        <v>1169.097</v>
      </c>
    </row>
    <row r="10" spans="2:18" x14ac:dyDescent="0.2">
      <c r="B10" s="93" t="s">
        <v>72</v>
      </c>
      <c r="C10" s="88">
        <v>13144.162241831364</v>
      </c>
      <c r="E10" s="88">
        <v>2014.2030000000002</v>
      </c>
      <c r="F10" s="88">
        <v>1479.0870000000002</v>
      </c>
      <c r="G10" s="189">
        <f t="shared" si="0"/>
        <v>0.73432866498560478</v>
      </c>
      <c r="H10" s="88">
        <v>535.11599999999999</v>
      </c>
      <c r="I10" s="192">
        <f t="shared" si="3"/>
        <v>0.11394648250099815</v>
      </c>
      <c r="J10" s="88">
        <v>1803.8899109999993</v>
      </c>
      <c r="K10" s="88">
        <v>393.20751499999989</v>
      </c>
      <c r="L10" s="189">
        <f t="shared" si="1"/>
        <v>0.21797755650289241</v>
      </c>
      <c r="M10" s="88">
        <v>1410.6823959999995</v>
      </c>
      <c r="N10" s="192">
        <f t="shared" si="4"/>
        <v>3.2135395949421337</v>
      </c>
      <c r="O10" s="88">
        <v>9326.0693308313639</v>
      </c>
      <c r="P10" s="88">
        <v>66.24341140449242</v>
      </c>
      <c r="Q10" s="124">
        <f t="shared" si="2"/>
        <v>7.1030365585527137E-3</v>
      </c>
      <c r="R10" s="88">
        <v>9259.8259194268721</v>
      </c>
    </row>
    <row r="11" spans="2:18" x14ac:dyDescent="0.2">
      <c r="B11" s="104" t="s">
        <v>73</v>
      </c>
      <c r="C11" s="105">
        <v>2518.4003840000005</v>
      </c>
      <c r="E11" s="105">
        <v>636.6070000000002</v>
      </c>
      <c r="F11" s="105">
        <v>470.86000000000013</v>
      </c>
      <c r="G11" s="190">
        <f t="shared" si="0"/>
        <v>0.73963999767517474</v>
      </c>
      <c r="H11" s="105">
        <v>165.74700000000001</v>
      </c>
      <c r="I11" s="193">
        <f t="shared" si="3"/>
        <v>3.5585466701856472E-2</v>
      </c>
      <c r="J11" s="105">
        <v>489.70338399999997</v>
      </c>
      <c r="K11" s="105">
        <v>85.002460999999997</v>
      </c>
      <c r="L11" s="125">
        <f t="shared" si="1"/>
        <v>0.17357948459674111</v>
      </c>
      <c r="M11" s="105">
        <v>404.70092299999999</v>
      </c>
      <c r="N11" s="193">
        <f t="shared" si="4"/>
        <v>2.8952941176330071E-5</v>
      </c>
      <c r="O11" s="105">
        <v>1392.0900000000004</v>
      </c>
      <c r="P11" s="105">
        <v>163.04999999999993</v>
      </c>
      <c r="Q11" s="125">
        <f t="shared" si="2"/>
        <v>0.11712604788483495</v>
      </c>
      <c r="R11" s="105">
        <v>1229.0400000000004</v>
      </c>
    </row>
    <row r="12" spans="2:18" x14ac:dyDescent="0.2">
      <c r="B12" s="103" t="s">
        <v>1</v>
      </c>
      <c r="C12" s="103">
        <f>SUBTOTAL(9,C6:C11)</f>
        <v>45218.042262941912</v>
      </c>
      <c r="D12" s="113" t="s">
        <v>76</v>
      </c>
      <c r="E12" s="103">
        <f>SUBTOTAL(9,E6:E11)</f>
        <v>6913.5009999999993</v>
      </c>
      <c r="F12" s="103">
        <f>SUBTOTAL(9,F6:F11)</f>
        <v>5479.8819999999996</v>
      </c>
      <c r="G12" s="181">
        <f t="shared" si="0"/>
        <v>0.79263487486296746</v>
      </c>
      <c r="H12" s="103">
        <f>SUBTOTAL(9,H6:H11)</f>
        <v>1433.6190000000001</v>
      </c>
      <c r="I12" s="113">
        <f>+F12/F27-1</f>
        <v>0.18346780811859098</v>
      </c>
      <c r="J12" s="103">
        <f>SUBTOTAL(9,J6:J11)</f>
        <v>8061.7135319999998</v>
      </c>
      <c r="K12" s="103">
        <f>SUBTOTAL(9,K6:K11)</f>
        <v>1714.6023529999998</v>
      </c>
      <c r="L12" s="181">
        <f t="shared" si="1"/>
        <v>0.21268460435788156</v>
      </c>
      <c r="M12" s="103">
        <f>SUBTOTAL(9,M6:M11)</f>
        <v>6347.1111789999995</v>
      </c>
      <c r="N12" s="113">
        <f>+K12/K27-1</f>
        <v>1.031206512030137</v>
      </c>
      <c r="O12" s="103">
        <f>SUBTOTAL(9,O6:O11)</f>
        <v>30242.827730941914</v>
      </c>
      <c r="P12" s="103">
        <f>SUBTOTAL(9,P6:P11)</f>
        <v>861.06041140449236</v>
      </c>
      <c r="Q12" s="126">
        <f t="shared" si="2"/>
        <v>2.8471557589290101E-2</v>
      </c>
      <c r="R12" s="103">
        <f>SUBTOTAL(9,R6:R11)</f>
        <v>29381.767319537423</v>
      </c>
    </row>
    <row r="13" spans="2:18" x14ac:dyDescent="0.2">
      <c r="B13" s="94" t="s">
        <v>56</v>
      </c>
      <c r="C13" s="191">
        <f>+C12/C5</f>
        <v>0.27255383279511286</v>
      </c>
      <c r="D13" s="113"/>
      <c r="E13" s="102">
        <f t="shared" ref="E13:F13" si="5">+E12/E5</f>
        <v>0.25909420140627776</v>
      </c>
      <c r="F13" s="102">
        <f t="shared" si="5"/>
        <v>0.27841523651045319</v>
      </c>
      <c r="G13" s="120"/>
      <c r="H13" s="102">
        <f>+H12/H5</f>
        <v>0.20477515740024702</v>
      </c>
      <c r="I13" s="110"/>
      <c r="J13" s="102">
        <f t="shared" ref="J13:K13" si="6">+J12/J5</f>
        <v>0.31859478566539434</v>
      </c>
      <c r="K13" s="102">
        <f t="shared" si="6"/>
        <v>0.4639392817513977</v>
      </c>
      <c r="L13" s="127"/>
      <c r="M13" s="102">
        <f>+M12/M5</f>
        <v>0.29373589334046146</v>
      </c>
      <c r="N13" s="110"/>
      <c r="O13" s="102">
        <f t="shared" ref="O13:P13" si="7">+O12/O5</f>
        <v>0.26547968080712614</v>
      </c>
      <c r="P13" s="102">
        <f t="shared" si="7"/>
        <v>0.44959824937212234</v>
      </c>
      <c r="Q13" s="127"/>
      <c r="R13" s="102">
        <f>+R12/R5</f>
        <v>0.26233136059743178</v>
      </c>
    </row>
    <row r="14" spans="2:18" x14ac:dyDescent="0.2">
      <c r="B14" s="106" t="s">
        <v>57</v>
      </c>
      <c r="C14" s="107">
        <f>+C12-C27</f>
        <v>5373.7622629419056</v>
      </c>
      <c r="D14" s="114"/>
      <c r="E14" s="107">
        <f>+E12-E27</f>
        <v>264.43099999999868</v>
      </c>
      <c r="F14" s="107">
        <f>+F12-F27</f>
        <v>849.52199999999903</v>
      </c>
      <c r="G14" s="129"/>
      <c r="H14" s="107">
        <f>+H12-H27</f>
        <v>-585.09100000000012</v>
      </c>
      <c r="J14" s="107">
        <f>+J12-J27</f>
        <v>406.53353199999947</v>
      </c>
      <c r="K14" s="107">
        <f>+K12-K27</f>
        <v>870.47235299999966</v>
      </c>
      <c r="L14" s="129"/>
      <c r="M14" s="107">
        <f>+M12-M27</f>
        <v>-463.93882100000064</v>
      </c>
      <c r="O14" s="107">
        <f>+O12-O27</f>
        <v>4702.7977309419111</v>
      </c>
      <c r="P14" s="107">
        <f>+P12-P27</f>
        <v>289.03041140449238</v>
      </c>
      <c r="Q14" s="129"/>
      <c r="R14" s="107">
        <f>+R12-R27</f>
        <v>4413.7673195374227</v>
      </c>
    </row>
    <row r="15" spans="2:18" ht="7.5" customHeight="1" x14ac:dyDescent="0.2"/>
    <row r="16" spans="2:18" ht="4.5" customHeight="1" x14ac:dyDescent="0.2"/>
    <row r="17" spans="2:18" ht="12.75" thickBot="1" x14ac:dyDescent="0.25">
      <c r="B17" s="96" t="s">
        <v>67</v>
      </c>
      <c r="C17" s="97">
        <v>2012</v>
      </c>
      <c r="D17" s="108"/>
      <c r="E17" s="100"/>
      <c r="F17" s="100"/>
      <c r="G17" s="101"/>
      <c r="H17" s="100"/>
      <c r="I17" s="117"/>
      <c r="J17" s="100"/>
      <c r="K17" s="100"/>
      <c r="L17" s="101"/>
      <c r="M17" s="100"/>
      <c r="N17" s="117"/>
      <c r="O17" s="100"/>
      <c r="P17" s="100"/>
      <c r="Q17" s="101"/>
      <c r="R17" s="100"/>
    </row>
    <row r="18" spans="2:18" ht="14.25" x14ac:dyDescent="0.2">
      <c r="B18" s="229" t="s">
        <v>46</v>
      </c>
      <c r="C18" s="227" t="s">
        <v>47</v>
      </c>
      <c r="D18" s="109"/>
      <c r="E18" s="89" t="s">
        <v>26</v>
      </c>
      <c r="F18" s="89"/>
      <c r="G18" s="90"/>
      <c r="H18" s="89"/>
      <c r="I18" s="110"/>
      <c r="J18" s="89" t="s">
        <v>48</v>
      </c>
      <c r="K18" s="89"/>
      <c r="L18" s="90"/>
      <c r="M18" s="89"/>
      <c r="N18" s="110"/>
      <c r="O18" s="89" t="s">
        <v>55</v>
      </c>
      <c r="P18" s="89"/>
      <c r="Q18" s="90"/>
      <c r="R18" s="89"/>
    </row>
    <row r="19" spans="2:18" ht="24.75" thickBot="1" x14ac:dyDescent="0.25">
      <c r="B19" s="230"/>
      <c r="C19" s="228"/>
      <c r="D19" s="109"/>
      <c r="E19" s="91" t="s">
        <v>49</v>
      </c>
      <c r="F19" s="91" t="s">
        <v>6</v>
      </c>
      <c r="G19" s="92"/>
      <c r="H19" s="95" t="s">
        <v>7</v>
      </c>
      <c r="I19" s="109"/>
      <c r="J19" s="91" t="s">
        <v>50</v>
      </c>
      <c r="K19" s="91" t="s">
        <v>51</v>
      </c>
      <c r="L19" s="92"/>
      <c r="M19" s="91" t="s">
        <v>7</v>
      </c>
      <c r="N19" s="109"/>
      <c r="O19" s="91" t="s">
        <v>50</v>
      </c>
      <c r="P19" s="91" t="s">
        <v>51</v>
      </c>
      <c r="Q19" s="92"/>
      <c r="R19" s="91" t="s">
        <v>7</v>
      </c>
    </row>
    <row r="20" spans="2:18" x14ac:dyDescent="0.2">
      <c r="B20" s="93" t="s">
        <v>52</v>
      </c>
      <c r="C20" s="89">
        <v>140672.38</v>
      </c>
      <c r="D20" s="86"/>
      <c r="E20" s="89">
        <v>24593.43</v>
      </c>
      <c r="F20" s="89">
        <v>14747.760000000004</v>
      </c>
      <c r="G20" s="128">
        <f t="shared" ref="G20:G27" si="8">+F20/E20</f>
        <v>0.59966259281442258</v>
      </c>
      <c r="H20" s="89">
        <v>9845.67</v>
      </c>
      <c r="I20" s="86"/>
      <c r="J20" s="89">
        <v>24235.120000000006</v>
      </c>
      <c r="K20" s="89">
        <v>2339.71</v>
      </c>
      <c r="L20" s="128">
        <f t="shared" ref="L20:L27" si="9">+K20/J20</f>
        <v>9.6542125642456053E-2</v>
      </c>
      <c r="M20" s="89">
        <v>21895.41</v>
      </c>
      <c r="N20" s="86"/>
      <c r="O20" s="89">
        <v>91843.830000000016</v>
      </c>
      <c r="P20" s="89">
        <v>1611.1</v>
      </c>
      <c r="Q20" s="128">
        <f t="shared" ref="Q20:Q27" si="10">+P20/O20</f>
        <v>1.7541733614549825E-2</v>
      </c>
      <c r="R20" s="89">
        <v>90232.73</v>
      </c>
    </row>
    <row r="21" spans="2:18" x14ac:dyDescent="0.2">
      <c r="B21" s="93" t="s">
        <v>68</v>
      </c>
      <c r="C21" s="88">
        <v>8700.49</v>
      </c>
      <c r="E21" s="88">
        <v>1419.42</v>
      </c>
      <c r="F21" s="88">
        <v>958.43</v>
      </c>
      <c r="G21" s="189">
        <f t="shared" si="8"/>
        <v>0.67522650096518289</v>
      </c>
      <c r="H21" s="88">
        <v>460.99</v>
      </c>
      <c r="I21" s="86"/>
      <c r="J21" s="88">
        <v>1639.57</v>
      </c>
      <c r="K21" s="88">
        <v>510.31</v>
      </c>
      <c r="L21" s="189">
        <f t="shared" si="9"/>
        <v>0.31124624139256024</v>
      </c>
      <c r="M21" s="88">
        <v>1129.26</v>
      </c>
      <c r="N21" s="86"/>
      <c r="O21" s="88">
        <v>5641.5</v>
      </c>
      <c r="P21" s="88">
        <v>223.59</v>
      </c>
      <c r="Q21" s="124">
        <f t="shared" si="10"/>
        <v>3.9633076309492157E-2</v>
      </c>
      <c r="R21" s="88">
        <v>5417.91</v>
      </c>
    </row>
    <row r="22" spans="2:18" x14ac:dyDescent="0.2">
      <c r="B22" s="93" t="s">
        <v>69</v>
      </c>
      <c r="C22" s="88">
        <v>13184.260000000002</v>
      </c>
      <c r="E22" s="88">
        <v>1821.48</v>
      </c>
      <c r="F22" s="88">
        <v>1050.8599999999999</v>
      </c>
      <c r="G22" s="189">
        <f t="shared" si="8"/>
        <v>0.57692645540988641</v>
      </c>
      <c r="H22" s="88">
        <v>770.62</v>
      </c>
      <c r="I22" s="86"/>
      <c r="J22" s="88">
        <v>2646.7799999999997</v>
      </c>
      <c r="K22" s="88">
        <v>84.16</v>
      </c>
      <c r="L22" s="189">
        <f t="shared" si="9"/>
        <v>3.179712707516303E-2</v>
      </c>
      <c r="M22" s="88">
        <v>2562.62</v>
      </c>
      <c r="N22" s="86">
        <f>+K22*6.72</f>
        <v>565.5551999999999</v>
      </c>
      <c r="O22" s="88">
        <v>8716.0000000000018</v>
      </c>
      <c r="P22" s="88">
        <v>47.19</v>
      </c>
      <c r="Q22" s="124">
        <f t="shared" si="10"/>
        <v>5.4141808168884798E-3</v>
      </c>
      <c r="R22" s="88">
        <v>8668.8100000000013</v>
      </c>
    </row>
    <row r="23" spans="2:18" x14ac:dyDescent="0.2">
      <c r="B23" s="93" t="s">
        <v>70</v>
      </c>
      <c r="C23" s="88">
        <v>1994.91</v>
      </c>
      <c r="E23" s="88">
        <v>399.28000000000003</v>
      </c>
      <c r="F23" s="88">
        <v>397.85</v>
      </c>
      <c r="G23" s="189">
        <f t="shared" si="8"/>
        <v>0.99641855339611296</v>
      </c>
      <c r="H23" s="88">
        <v>1.43</v>
      </c>
      <c r="I23" s="86"/>
      <c r="J23" s="88">
        <v>179.63</v>
      </c>
      <c r="K23" s="88">
        <v>2.4900000000000002</v>
      </c>
      <c r="L23" s="189">
        <f t="shared" si="9"/>
        <v>1.3861827089016314E-2</v>
      </c>
      <c r="M23" s="88">
        <v>177.14</v>
      </c>
      <c r="N23" s="86"/>
      <c r="O23" s="88">
        <v>1416</v>
      </c>
      <c r="P23" s="88">
        <v>5.07</v>
      </c>
      <c r="Q23" s="124">
        <f t="shared" si="10"/>
        <v>3.5805084745762716E-3</v>
      </c>
      <c r="R23" s="88">
        <v>1410.93</v>
      </c>
    </row>
    <row r="24" spans="2:18" x14ac:dyDescent="0.2">
      <c r="B24" s="93" t="s">
        <v>71</v>
      </c>
      <c r="C24" s="88">
        <v>2593.44</v>
      </c>
      <c r="E24" s="88">
        <v>475.75</v>
      </c>
      <c r="F24" s="88">
        <v>440.75</v>
      </c>
      <c r="G24" s="189">
        <f t="shared" si="8"/>
        <v>0.92643194955333685</v>
      </c>
      <c r="H24" s="88">
        <v>35</v>
      </c>
      <c r="I24" s="86"/>
      <c r="J24" s="88">
        <v>885.72</v>
      </c>
      <c r="K24" s="88">
        <v>68.849999999999994</v>
      </c>
      <c r="L24" s="189">
        <f t="shared" si="9"/>
        <v>7.7733369462132496E-2</v>
      </c>
      <c r="M24" s="88">
        <v>816.87</v>
      </c>
      <c r="N24" s="86"/>
      <c r="O24" s="88">
        <v>1231.97</v>
      </c>
      <c r="P24" s="88">
        <v>98.22</v>
      </c>
      <c r="Q24" s="124">
        <f t="shared" si="10"/>
        <v>7.9725967353101126E-2</v>
      </c>
      <c r="R24" s="88">
        <v>1133.75</v>
      </c>
    </row>
    <row r="25" spans="2:18" x14ac:dyDescent="0.2">
      <c r="B25" s="93" t="s">
        <v>72</v>
      </c>
      <c r="C25" s="88">
        <v>10840.45</v>
      </c>
      <c r="E25" s="88">
        <v>1900.55</v>
      </c>
      <c r="F25" s="88">
        <v>1327.79</v>
      </c>
      <c r="G25" s="189">
        <f t="shared" si="8"/>
        <v>0.69863460577201342</v>
      </c>
      <c r="H25" s="88">
        <v>572.76</v>
      </c>
      <c r="I25" s="86"/>
      <c r="J25" s="88">
        <v>1791.31</v>
      </c>
      <c r="K25" s="88">
        <v>93.32</v>
      </c>
      <c r="L25" s="189">
        <f t="shared" si="9"/>
        <v>5.2095952124422903E-2</v>
      </c>
      <c r="M25" s="88">
        <v>1697.99</v>
      </c>
      <c r="N25" s="86">
        <f>+K25*4.2</f>
        <v>391.94399999999996</v>
      </c>
      <c r="O25" s="88">
        <v>7148.59</v>
      </c>
      <c r="P25" s="88">
        <v>46.41</v>
      </c>
      <c r="Q25" s="124">
        <f t="shared" si="10"/>
        <v>6.4921893688125905E-3</v>
      </c>
      <c r="R25" s="88">
        <v>7102.18</v>
      </c>
    </row>
    <row r="26" spans="2:18" x14ac:dyDescent="0.2">
      <c r="B26" s="104" t="s">
        <v>73</v>
      </c>
      <c r="C26" s="105">
        <v>2530.7300000000005</v>
      </c>
      <c r="E26" s="105">
        <v>632.59</v>
      </c>
      <c r="F26" s="105">
        <v>454.68</v>
      </c>
      <c r="G26" s="125">
        <f t="shared" si="8"/>
        <v>0.71875938601621903</v>
      </c>
      <c r="H26" s="105">
        <v>177.91</v>
      </c>
      <c r="I26" s="116"/>
      <c r="J26" s="105">
        <v>512.17000000000007</v>
      </c>
      <c r="K26" s="105">
        <v>85</v>
      </c>
      <c r="L26" s="125">
        <f t="shared" si="9"/>
        <v>0.165960520920788</v>
      </c>
      <c r="M26" s="105">
        <v>427.17</v>
      </c>
      <c r="N26" s="116"/>
      <c r="O26" s="105">
        <v>1385.97</v>
      </c>
      <c r="P26" s="105">
        <v>151.55000000000001</v>
      </c>
      <c r="Q26" s="125">
        <f t="shared" si="10"/>
        <v>0.10934580113566672</v>
      </c>
      <c r="R26" s="105">
        <v>1234.42</v>
      </c>
    </row>
    <row r="27" spans="2:18" x14ac:dyDescent="0.2">
      <c r="B27" s="103" t="s">
        <v>1</v>
      </c>
      <c r="C27" s="103">
        <f>SUBTOTAL(9,C21:C26)</f>
        <v>39844.280000000006</v>
      </c>
      <c r="D27" s="112"/>
      <c r="E27" s="103">
        <f>SUBTOTAL(9,E21:E26)</f>
        <v>6649.0700000000006</v>
      </c>
      <c r="F27" s="103">
        <f>SUBTOTAL(9,F21:F26)</f>
        <v>4630.3600000000006</v>
      </c>
      <c r="G27" s="181">
        <f t="shared" si="8"/>
        <v>0.69639212701926734</v>
      </c>
      <c r="H27" s="103">
        <f>SUBTOTAL(9,H21:H26)</f>
        <v>2018.7100000000003</v>
      </c>
      <c r="I27" s="112"/>
      <c r="J27" s="103">
        <f>SUBTOTAL(9,J21:J26)</f>
        <v>7655.18</v>
      </c>
      <c r="K27" s="103">
        <f>SUBTOTAL(9,K21:K26)</f>
        <v>844.13000000000011</v>
      </c>
      <c r="L27" s="181">
        <f t="shared" si="9"/>
        <v>0.11026912495852483</v>
      </c>
      <c r="M27" s="103">
        <f>SUBTOTAL(9,M21:M26)</f>
        <v>6811.05</v>
      </c>
      <c r="N27" s="112"/>
      <c r="O27" s="103">
        <f>SUBTOTAL(9,O21:O26)</f>
        <v>25540.030000000002</v>
      </c>
      <c r="P27" s="103">
        <f>SUBTOTAL(9,P21:P26)</f>
        <v>572.03</v>
      </c>
      <c r="Q27" s="126">
        <f t="shared" si="10"/>
        <v>2.2397389509722577E-2</v>
      </c>
      <c r="R27" s="103">
        <f>SUBTOTAL(9,R21:R26)</f>
        <v>24968</v>
      </c>
    </row>
    <row r="28" spans="2:18" x14ac:dyDescent="0.2">
      <c r="B28" s="94" t="s">
        <v>56</v>
      </c>
      <c r="C28" s="102">
        <f>+C27/C20</f>
        <v>0.2832416711795166</v>
      </c>
      <c r="D28" s="113"/>
      <c r="E28" s="102">
        <f t="shared" ref="E28:F28" si="11">+E27/E20</f>
        <v>0.27035960417070742</v>
      </c>
      <c r="F28" s="102">
        <f t="shared" si="11"/>
        <v>0.31397039279185446</v>
      </c>
      <c r="G28" s="127"/>
      <c r="H28" s="102">
        <f>+H27/H20</f>
        <v>0.20503530993827745</v>
      </c>
      <c r="I28" s="110"/>
      <c r="J28" s="102">
        <f t="shared" ref="J28:K28" si="12">+J27/J20</f>
        <v>0.31587134703686215</v>
      </c>
      <c r="K28" s="102">
        <f t="shared" si="12"/>
        <v>0.3607840287898928</v>
      </c>
      <c r="L28" s="127"/>
      <c r="M28" s="102">
        <f>+M27/M20</f>
        <v>0.31107204660702859</v>
      </c>
      <c r="N28" s="110"/>
      <c r="O28" s="102">
        <f t="shared" ref="O28:P28" si="13">+O27/O20</f>
        <v>0.2780810643458575</v>
      </c>
      <c r="P28" s="102">
        <f t="shared" si="13"/>
        <v>0.35505555210725592</v>
      </c>
      <c r="Q28" s="127"/>
      <c r="R28" s="102">
        <f>+R27/R20</f>
        <v>0.27670668946844457</v>
      </c>
    </row>
    <row r="29" spans="2:18" x14ac:dyDescent="0.2">
      <c r="B29" s="122"/>
      <c r="C29" s="122"/>
      <c r="E29" s="122"/>
      <c r="F29" s="122"/>
      <c r="G29" s="121"/>
      <c r="H29" s="122"/>
      <c r="J29" s="122"/>
      <c r="K29" s="122"/>
      <c r="L29" s="121"/>
      <c r="M29" s="122"/>
      <c r="O29" s="122"/>
      <c r="P29" s="122"/>
      <c r="Q29" s="121"/>
      <c r="R29" s="122"/>
    </row>
  </sheetData>
  <mergeCells count="4">
    <mergeCell ref="B3:B4"/>
    <mergeCell ref="C3:C4"/>
    <mergeCell ref="B18:B19"/>
    <mergeCell ref="C18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97" t="s">
        <v>0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2:15" x14ac:dyDescent="0.25"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2:15" x14ac:dyDescent="0.25"/>
    <row r="11" spans="2:15" x14ac:dyDescent="0.25">
      <c r="G11" s="9"/>
    </row>
    <row r="12" spans="2:15" x14ac:dyDescent="0.25">
      <c r="F12" s="9" t="s">
        <v>60</v>
      </c>
      <c r="G12" s="9"/>
      <c r="J12" s="2">
        <v>2</v>
      </c>
    </row>
    <row r="13" spans="2:15" x14ac:dyDescent="0.25">
      <c r="G13" s="9" t="s">
        <v>61</v>
      </c>
      <c r="J13" s="2">
        <v>3</v>
      </c>
    </row>
    <row r="14" spans="2:15" x14ac:dyDescent="0.25">
      <c r="G14" s="9" t="s">
        <v>62</v>
      </c>
      <c r="J14" s="2">
        <v>4</v>
      </c>
    </row>
    <row r="15" spans="2:15" x14ac:dyDescent="0.25">
      <c r="G15" s="9" t="s">
        <v>63</v>
      </c>
      <c r="J15" s="2">
        <v>5</v>
      </c>
    </row>
    <row r="16" spans="2:15" x14ac:dyDescent="0.25">
      <c r="G16" s="9" t="s">
        <v>64</v>
      </c>
      <c r="J16" s="2">
        <v>6</v>
      </c>
    </row>
    <row r="17" spans="7:10" x14ac:dyDescent="0.25">
      <c r="G17" s="9" t="s">
        <v>65</v>
      </c>
      <c r="J17" s="2">
        <v>7</v>
      </c>
    </row>
    <row r="18" spans="7:10" x14ac:dyDescent="0.25">
      <c r="G18" s="9" t="s">
        <v>66</v>
      </c>
      <c r="J18" s="2">
        <v>8</v>
      </c>
    </row>
    <row r="19" spans="7:10" x14ac:dyDescent="0.25">
      <c r="G19" s="9"/>
      <c r="J19" s="2"/>
    </row>
    <row r="20" spans="7:10" x14ac:dyDescent="0.25">
      <c r="G20" s="9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 G13:G16 J17:J20 J14:J15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34"/>
  <sheetViews>
    <sheetView zoomScaleNormal="100" workbookViewId="0">
      <selection activeCell="C9" sqref="C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68" customWidth="1"/>
    <col min="18" max="18" width="14" style="68" customWidth="1"/>
    <col min="19" max="19" width="16.7109375" style="68" customWidth="1"/>
    <col min="20" max="20" width="13.85546875" style="68" customWidth="1"/>
    <col min="21" max="21" width="13.28515625" style="68" customWidth="1"/>
    <col min="22" max="22" width="12.85546875" style="68" customWidth="1"/>
    <col min="23" max="23" width="13.5703125" style="68" customWidth="1"/>
    <col min="24" max="24" width="1.7109375" style="10" customWidth="1"/>
    <col min="25" max="16384" width="11.42578125" style="3" hidden="1"/>
  </cols>
  <sheetData>
    <row r="1" spans="2:23" x14ac:dyDescent="0.25">
      <c r="B1" s="217" t="s">
        <v>110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11"/>
    </row>
    <row r="2" spans="2:23" x14ac:dyDescent="0.25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11"/>
    </row>
    <row r="3" spans="2:23" x14ac:dyDescent="0.25">
      <c r="C3" s="6"/>
      <c r="D3" s="6"/>
      <c r="E3" s="6"/>
      <c r="F3" s="5"/>
      <c r="G3" s="6"/>
      <c r="H3" s="5"/>
      <c r="I3" s="7"/>
      <c r="J3" s="7"/>
      <c r="K3" s="5"/>
      <c r="L3" s="7"/>
      <c r="M3" s="5"/>
      <c r="N3" s="8"/>
      <c r="O3" s="8"/>
      <c r="P3" s="8"/>
    </row>
    <row r="4" spans="2:23" x14ac:dyDescent="0.25">
      <c r="C4" s="6"/>
      <c r="D4" s="6"/>
      <c r="E4" s="6"/>
      <c r="F4" s="5"/>
      <c r="G4" s="6"/>
      <c r="H4" s="5"/>
      <c r="I4" s="7"/>
      <c r="J4" s="7"/>
      <c r="L4" s="7"/>
      <c r="M4" s="5"/>
      <c r="N4" s="8"/>
      <c r="O4" s="8"/>
      <c r="P4" s="8"/>
      <c r="R4" s="69"/>
      <c r="S4" s="69"/>
      <c r="T4" s="69"/>
      <c r="U4" s="69"/>
      <c r="V4" s="69"/>
      <c r="W4" s="69"/>
    </row>
    <row r="5" spans="2:23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  <c r="R5" s="69"/>
      <c r="S5" s="69"/>
      <c r="T5" s="69"/>
      <c r="U5" s="69"/>
      <c r="V5" s="69"/>
      <c r="W5" s="69"/>
    </row>
    <row r="6" spans="2:23" x14ac:dyDescent="0.25">
      <c r="R6" s="69"/>
      <c r="S6" s="69"/>
      <c r="T6" s="69"/>
      <c r="U6" s="69"/>
      <c r="V6" s="69"/>
      <c r="W6" s="69"/>
    </row>
    <row r="7" spans="2:23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R7" s="69"/>
      <c r="S7" s="69"/>
      <c r="T7" s="69"/>
      <c r="U7" s="69"/>
      <c r="V7" s="69"/>
      <c r="W7" s="69"/>
    </row>
    <row r="8" spans="2:23" x14ac:dyDescent="0.25">
      <c r="B8" s="13"/>
      <c r="C8" s="12"/>
      <c r="N8" s="12"/>
      <c r="P8" s="18"/>
    </row>
    <row r="9" spans="2:23" x14ac:dyDescent="0.25">
      <c r="B9" s="13"/>
      <c r="E9" s="218" t="s">
        <v>28</v>
      </c>
      <c r="F9" s="218"/>
      <c r="G9" s="218"/>
      <c r="H9" s="218"/>
      <c r="I9" s="218"/>
      <c r="J9" s="218"/>
      <c r="K9" s="218"/>
      <c r="L9" s="218"/>
      <c r="M9" s="218"/>
      <c r="P9" s="18"/>
      <c r="T9" s="68" t="s">
        <v>19</v>
      </c>
    </row>
    <row r="10" spans="2:23" x14ac:dyDescent="0.25">
      <c r="B10" s="13"/>
      <c r="E10" s="37"/>
      <c r="F10" s="37"/>
      <c r="G10" s="37"/>
      <c r="H10" s="37"/>
      <c r="I10" s="37" t="s">
        <v>14</v>
      </c>
      <c r="J10" s="37"/>
      <c r="K10" s="37"/>
      <c r="L10" s="37"/>
      <c r="M10" s="37"/>
      <c r="P10" s="18"/>
      <c r="S10" s="68" t="s">
        <v>6</v>
      </c>
      <c r="T10" s="70">
        <f>+F13</f>
        <v>5479.8819999999996</v>
      </c>
    </row>
    <row r="11" spans="2:23" x14ac:dyDescent="0.25">
      <c r="B11" s="13"/>
      <c r="E11" s="219" t="s">
        <v>12</v>
      </c>
      <c r="F11" s="220" t="s">
        <v>4</v>
      </c>
      <c r="G11" s="220"/>
      <c r="H11" s="220" t="s">
        <v>44</v>
      </c>
      <c r="I11" s="220"/>
      <c r="J11" s="220" t="s">
        <v>5</v>
      </c>
      <c r="K11" s="220"/>
      <c r="L11" s="220" t="s">
        <v>1</v>
      </c>
      <c r="M11" s="220"/>
      <c r="P11" s="18"/>
      <c r="S11" s="68" t="s">
        <v>7</v>
      </c>
      <c r="T11" s="70">
        <f>+F14</f>
        <v>1433.6190000000001</v>
      </c>
    </row>
    <row r="12" spans="2:23" x14ac:dyDescent="0.25">
      <c r="B12" s="13"/>
      <c r="E12" s="219"/>
      <c r="F12" s="66" t="s">
        <v>13</v>
      </c>
      <c r="G12" s="130" t="s">
        <v>10</v>
      </c>
      <c r="H12" s="66" t="s">
        <v>13</v>
      </c>
      <c r="I12" s="130" t="s">
        <v>10</v>
      </c>
      <c r="J12" s="66" t="s">
        <v>13</v>
      </c>
      <c r="K12" s="130" t="s">
        <v>10</v>
      </c>
      <c r="L12" s="66" t="s">
        <v>13</v>
      </c>
      <c r="M12" s="130" t="s">
        <v>10</v>
      </c>
      <c r="P12" s="18"/>
      <c r="T12" s="68" t="s">
        <v>34</v>
      </c>
    </row>
    <row r="13" spans="2:23" x14ac:dyDescent="0.25">
      <c r="B13" s="13"/>
      <c r="E13" s="26" t="s">
        <v>6</v>
      </c>
      <c r="F13" s="48">
        <f>+Arequipa!F13+Cusco!F13+'Madre de Dios'!F13+Moquegua!F13+Puno!F13+Tacna!F13</f>
        <v>5479.8819999999996</v>
      </c>
      <c r="G13" s="131">
        <f>+F13/F15</f>
        <v>0.79263487486296735</v>
      </c>
      <c r="H13" s="48">
        <f>+Arequipa!H13+Cusco!H13+'Madre de Dios'!H13+Moquegua!H13+Puno!H13+Tacna!H13</f>
        <v>1714.6023529999998</v>
      </c>
      <c r="I13" s="131">
        <f>+H13/H15</f>
        <v>0.21268460435788156</v>
      </c>
      <c r="J13" s="48">
        <f>+Arequipa!J13+Cusco!J13+'Madre de Dios'!J13+Moquegua!J13+Puno!J13+Tacna!J13</f>
        <v>861.06041140449236</v>
      </c>
      <c r="K13" s="131">
        <f>+J13/J15</f>
        <v>2.8471557589290101E-2</v>
      </c>
      <c r="L13" s="42">
        <f>+J13+H13+F13</f>
        <v>8055.5447644044916</v>
      </c>
      <c r="M13" s="131">
        <f>+L13/L15</f>
        <v>0.17814890608402895</v>
      </c>
      <c r="P13" s="18"/>
      <c r="S13" s="68" t="s">
        <v>6</v>
      </c>
      <c r="T13" s="70">
        <f>+H13</f>
        <v>1714.6023529999998</v>
      </c>
    </row>
    <row r="14" spans="2:23" x14ac:dyDescent="0.25">
      <c r="B14" s="13"/>
      <c r="E14" s="26" t="s">
        <v>7</v>
      </c>
      <c r="F14" s="48">
        <f>+Arequipa!F14+Cusco!F14+'Madre de Dios'!F14+Moquegua!F14+Puno!F14+Tacna!F14</f>
        <v>1433.6190000000001</v>
      </c>
      <c r="G14" s="131">
        <f>+F14/F15</f>
        <v>0.20736512513703262</v>
      </c>
      <c r="H14" s="48">
        <f>+Arequipa!H14+Cusco!H14+'Madre de Dios'!H14+Moquegua!H14+Puno!H14+Tacna!H14</f>
        <v>6347.1111789999995</v>
      </c>
      <c r="I14" s="131">
        <f>+H14/H15</f>
        <v>0.78731539564211839</v>
      </c>
      <c r="J14" s="48">
        <f>+Arequipa!J14+Cusco!J14+'Madre de Dios'!J14+Moquegua!J14+Puno!J14+Tacna!J14</f>
        <v>29381.767319537423</v>
      </c>
      <c r="K14" s="131">
        <f>+J14/J15</f>
        <v>0.9715284424107099</v>
      </c>
      <c r="L14" s="42">
        <f>+J14+H14+F14</f>
        <v>37162.497498537421</v>
      </c>
      <c r="M14" s="131">
        <f>+L14/L15</f>
        <v>0.82185109391597089</v>
      </c>
      <c r="P14" s="18"/>
      <c r="S14" s="68" t="s">
        <v>7</v>
      </c>
      <c r="T14" s="70">
        <f>+H14</f>
        <v>6347.1111789999995</v>
      </c>
    </row>
    <row r="15" spans="2:23" x14ac:dyDescent="0.25">
      <c r="B15" s="13"/>
      <c r="E15" s="27" t="s">
        <v>1</v>
      </c>
      <c r="F15" s="43">
        <f t="shared" ref="F15:K15" si="0">+F14+F13</f>
        <v>6913.5010000000002</v>
      </c>
      <c r="G15" s="132">
        <f t="shared" si="0"/>
        <v>1</v>
      </c>
      <c r="H15" s="43">
        <f t="shared" si="0"/>
        <v>8061.7135319999998</v>
      </c>
      <c r="I15" s="132">
        <f t="shared" si="0"/>
        <v>1</v>
      </c>
      <c r="J15" s="43">
        <f t="shared" si="0"/>
        <v>30242.827730941914</v>
      </c>
      <c r="K15" s="132">
        <f t="shared" si="0"/>
        <v>1</v>
      </c>
      <c r="L15" s="43">
        <f>+J15+H15+F15</f>
        <v>45218.042262941919</v>
      </c>
      <c r="M15" s="132">
        <f>+M14+M13</f>
        <v>0.99999999999999978</v>
      </c>
      <c r="P15" s="18"/>
      <c r="T15" s="68" t="s">
        <v>20</v>
      </c>
    </row>
    <row r="16" spans="2:23" x14ac:dyDescent="0.25">
      <c r="B16" s="13"/>
      <c r="E16" s="27" t="s">
        <v>2</v>
      </c>
      <c r="F16" s="132">
        <f>+F15/L15</f>
        <v>0.15289253258241797</v>
      </c>
      <c r="G16" s="40"/>
      <c r="H16" s="132">
        <f>+H15/L15</f>
        <v>0.17828532878803804</v>
      </c>
      <c r="I16" s="40"/>
      <c r="J16" s="132">
        <f>+J15/L15</f>
        <v>0.66882213862954387</v>
      </c>
      <c r="K16" s="40"/>
      <c r="L16" s="132">
        <f>+J16+H16+F16</f>
        <v>0.99999999999999989</v>
      </c>
      <c r="M16" s="34"/>
      <c r="P16" s="18"/>
      <c r="S16" s="68" t="s">
        <v>6</v>
      </c>
      <c r="T16" s="70">
        <f>+J13</f>
        <v>861.06041140449236</v>
      </c>
    </row>
    <row r="17" spans="2:23" x14ac:dyDescent="0.25">
      <c r="B17" s="13"/>
      <c r="E17" s="209" t="s">
        <v>15</v>
      </c>
      <c r="F17" s="209"/>
      <c r="G17" s="209"/>
      <c r="H17" s="209"/>
      <c r="I17" s="209"/>
      <c r="J17" s="209"/>
      <c r="K17" s="209"/>
      <c r="L17" s="209"/>
      <c r="M17" s="209"/>
      <c r="P17" s="18"/>
      <c r="S17" s="68" t="s">
        <v>7</v>
      </c>
      <c r="T17" s="70">
        <f>+J14</f>
        <v>29381.767319537423</v>
      </c>
    </row>
    <row r="18" spans="2:23" x14ac:dyDescent="0.25">
      <c r="B18" s="13"/>
      <c r="C18" s="25"/>
      <c r="D18" s="25"/>
      <c r="E18" s="25"/>
      <c r="P18" s="18"/>
    </row>
    <row r="19" spans="2:23" x14ac:dyDescent="0.25">
      <c r="B19" s="13"/>
      <c r="C19" s="25"/>
      <c r="D19" s="25"/>
      <c r="P19" s="18"/>
    </row>
    <row r="20" spans="2:23" x14ac:dyDescent="0.25">
      <c r="B20" s="13"/>
      <c r="F20" s="210" t="s">
        <v>8</v>
      </c>
      <c r="G20" s="210"/>
      <c r="H20" s="210"/>
      <c r="I20" s="210"/>
      <c r="J20" s="210"/>
      <c r="K20" s="210"/>
      <c r="L20" s="210"/>
      <c r="P20" s="18"/>
    </row>
    <row r="21" spans="2:23" ht="24" x14ac:dyDescent="0.25">
      <c r="B21" s="13"/>
      <c r="F21" s="61" t="s">
        <v>9</v>
      </c>
      <c r="G21" s="62" t="s">
        <v>6</v>
      </c>
      <c r="H21" s="133" t="s">
        <v>10</v>
      </c>
      <c r="I21" s="63" t="s">
        <v>7</v>
      </c>
      <c r="J21" s="133" t="s">
        <v>10</v>
      </c>
      <c r="K21" s="64" t="s">
        <v>1</v>
      </c>
      <c r="L21" s="133" t="s">
        <v>10</v>
      </c>
      <c r="P21" s="18"/>
    </row>
    <row r="22" spans="2:23" x14ac:dyDescent="0.25">
      <c r="B22" s="13"/>
      <c r="F22" s="26" t="s">
        <v>4</v>
      </c>
      <c r="G22" s="49">
        <f>+Arequipa!G22+Cusco!G22+'Madre de Dios'!G22+Moquegua!G22+Puno!G22+Tacna!G22</f>
        <v>5479.8819999999996</v>
      </c>
      <c r="H22" s="134">
        <f>+G22/G25</f>
        <v>0.68026212506623696</v>
      </c>
      <c r="I22" s="49">
        <f>+Arequipa!I22+Cusco!I22+'Madre de Dios'!I22+Moquegua!I22+Puno!I22+Tacna!I22</f>
        <v>1433.6190000000001</v>
      </c>
      <c r="J22" s="134">
        <f>+I22/I25</f>
        <v>3.8577035896374352E-2</v>
      </c>
      <c r="K22" s="49">
        <f>+I22+G22</f>
        <v>6913.5010000000002</v>
      </c>
      <c r="L22" s="134">
        <f>+K22/K25</f>
        <v>0.152892532582418</v>
      </c>
      <c r="P22" s="18"/>
    </row>
    <row r="23" spans="2:23" x14ac:dyDescent="0.25">
      <c r="B23" s="13"/>
      <c r="F23" s="26" t="s">
        <v>44</v>
      </c>
      <c r="G23" s="49">
        <f>+Arequipa!G23+Cusco!G23+'Madre de Dios'!G23+Moquegua!G23+Puno!G23+Tacna!G23</f>
        <v>1714.6023529999998</v>
      </c>
      <c r="H23" s="134">
        <f>+G23/G25</f>
        <v>0.21284747377687149</v>
      </c>
      <c r="I23" s="49">
        <f>+Arequipa!I23+Cusco!I23+'Madre de Dios'!I23+Moquegua!I23+Puno!I23+Tacna!I23</f>
        <v>6347.1111789999995</v>
      </c>
      <c r="J23" s="134">
        <f>+I23/I25</f>
        <v>0.17079345055454895</v>
      </c>
      <c r="K23" s="49">
        <f t="shared" ref="K23:K25" si="1">+I23+G23</f>
        <v>8061.7135319999998</v>
      </c>
      <c r="L23" s="134">
        <f>+K23/K25</f>
        <v>0.17828532878803807</v>
      </c>
      <c r="P23" s="18"/>
    </row>
    <row r="24" spans="2:23" x14ac:dyDescent="0.25">
      <c r="B24" s="13"/>
      <c r="F24" s="26" t="s">
        <v>5</v>
      </c>
      <c r="G24" s="49">
        <f>+Arequipa!G24+Cusco!G24+'Madre de Dios'!G24+Moquegua!G24+Puno!G24+Tacna!G24</f>
        <v>861.06041140449236</v>
      </c>
      <c r="H24" s="134">
        <f>+G24/G25</f>
        <v>0.10689040115689138</v>
      </c>
      <c r="I24" s="49">
        <f>+Arequipa!I24+Cusco!I24+'Madre de Dios'!I24+Moquegua!I24+Puno!I24+Tacna!I24</f>
        <v>29381.767319537423</v>
      </c>
      <c r="J24" s="134">
        <f>+I24/I25</f>
        <v>0.79062951354907673</v>
      </c>
      <c r="K24" s="49">
        <f t="shared" si="1"/>
        <v>30242.827730941914</v>
      </c>
      <c r="L24" s="134">
        <f>+K24/K25</f>
        <v>0.66882213862954398</v>
      </c>
      <c r="P24" s="18"/>
    </row>
    <row r="25" spans="2:23" x14ac:dyDescent="0.25">
      <c r="B25" s="13"/>
      <c r="F25" s="41" t="s">
        <v>1</v>
      </c>
      <c r="G25" s="65">
        <f t="shared" ref="G25:L25" si="2">SUM(G22:G24)</f>
        <v>8055.5447644044925</v>
      </c>
      <c r="H25" s="135">
        <f t="shared" si="2"/>
        <v>0.99999999999999989</v>
      </c>
      <c r="I25" s="65">
        <f t="shared" si="2"/>
        <v>37162.497498537421</v>
      </c>
      <c r="J25" s="135">
        <f t="shared" si="2"/>
        <v>1</v>
      </c>
      <c r="K25" s="65">
        <f t="shared" si="1"/>
        <v>45218.042262941912</v>
      </c>
      <c r="L25" s="135">
        <f t="shared" si="2"/>
        <v>1</v>
      </c>
      <c r="P25" s="18"/>
    </row>
    <row r="26" spans="2:23" x14ac:dyDescent="0.25">
      <c r="B26" s="13"/>
      <c r="F26" s="209" t="s">
        <v>11</v>
      </c>
      <c r="G26" s="209"/>
      <c r="H26" s="209"/>
      <c r="I26" s="209"/>
      <c r="J26" s="209"/>
      <c r="K26" s="209"/>
      <c r="L26" s="209"/>
      <c r="P26" s="18"/>
    </row>
    <row r="27" spans="2:23" x14ac:dyDescent="0.25">
      <c r="B27" s="13"/>
      <c r="F27" s="25"/>
      <c r="G27" s="25"/>
      <c r="H27" s="25"/>
      <c r="I27" s="25"/>
      <c r="J27" s="25"/>
      <c r="K27" s="25"/>
      <c r="L27" s="25"/>
      <c r="P27" s="18"/>
    </row>
    <row r="28" spans="2:23" x14ac:dyDescent="0.25">
      <c r="B28" s="13"/>
      <c r="F28" s="25"/>
      <c r="G28" s="25"/>
      <c r="H28" s="25"/>
      <c r="I28" s="25"/>
      <c r="J28" s="25"/>
      <c r="K28" s="25"/>
      <c r="L28" s="25"/>
      <c r="P28" s="18"/>
    </row>
    <row r="29" spans="2:23" x14ac:dyDescent="0.25">
      <c r="B29" s="13"/>
      <c r="C29" s="210" t="s">
        <v>43</v>
      </c>
      <c r="D29" s="210"/>
      <c r="E29" s="210"/>
      <c r="F29" s="210"/>
      <c r="G29" s="210"/>
      <c r="H29" s="210"/>
      <c r="I29" s="210"/>
      <c r="J29" s="3"/>
      <c r="K29" s="3"/>
      <c r="L29" s="210" t="s">
        <v>23</v>
      </c>
      <c r="M29" s="210"/>
      <c r="N29" s="210"/>
      <c r="O29" s="210"/>
      <c r="P29" s="18"/>
    </row>
    <row r="30" spans="2:23" x14ac:dyDescent="0.25">
      <c r="B30" s="13"/>
      <c r="C30" s="183" t="s">
        <v>27</v>
      </c>
      <c r="D30" s="215" t="s">
        <v>17</v>
      </c>
      <c r="E30" s="216"/>
      <c r="F30" s="215" t="s">
        <v>6</v>
      </c>
      <c r="G30" s="216"/>
      <c r="H30" s="215" t="s">
        <v>18</v>
      </c>
      <c r="I30" s="216"/>
      <c r="J30" s="3"/>
      <c r="K30" s="3"/>
      <c r="L30" s="211" t="s">
        <v>27</v>
      </c>
      <c r="M30" s="213" t="s">
        <v>21</v>
      </c>
      <c r="N30" s="213"/>
      <c r="O30" s="213"/>
      <c r="P30" s="18"/>
    </row>
    <row r="31" spans="2:23" x14ac:dyDescent="0.25">
      <c r="B31" s="13"/>
      <c r="C31" s="184"/>
      <c r="D31" s="51">
        <v>2012</v>
      </c>
      <c r="E31" s="29">
        <v>2016</v>
      </c>
      <c r="F31" s="51">
        <v>2012</v>
      </c>
      <c r="G31" s="29">
        <v>2016</v>
      </c>
      <c r="H31" s="51">
        <v>2012</v>
      </c>
      <c r="I31" s="29">
        <v>2016</v>
      </c>
      <c r="J31" s="3"/>
      <c r="K31" s="3"/>
      <c r="L31" s="212"/>
      <c r="M31" s="29" t="s">
        <v>19</v>
      </c>
      <c r="N31" s="29" t="s">
        <v>34</v>
      </c>
      <c r="O31" s="29" t="s">
        <v>20</v>
      </c>
      <c r="P31" s="18"/>
      <c r="U31" s="68" t="s">
        <v>24</v>
      </c>
      <c r="V31" s="68" t="s">
        <v>16</v>
      </c>
      <c r="W31" s="68" t="s">
        <v>25</v>
      </c>
    </row>
    <row r="32" spans="2:23" x14ac:dyDescent="0.25">
      <c r="B32" s="13"/>
      <c r="C32" s="26" t="s">
        <v>68</v>
      </c>
      <c r="D32" s="52">
        <v>1639.57</v>
      </c>
      <c r="E32" s="49">
        <v>1747.488953</v>
      </c>
      <c r="F32" s="52">
        <v>510.31</v>
      </c>
      <c r="G32" s="48">
        <v>576.01300100000003</v>
      </c>
      <c r="H32" s="53">
        <f t="shared" ref="H32:I37" si="3">+F32/D32</f>
        <v>0.31124624139256024</v>
      </c>
      <c r="I32" s="50">
        <f t="shared" si="3"/>
        <v>0.32962325742381959</v>
      </c>
      <c r="J32" s="3"/>
      <c r="K32" s="3"/>
      <c r="L32" s="26" t="s">
        <v>68</v>
      </c>
      <c r="M32" s="54">
        <v>0.81212405186982872</v>
      </c>
      <c r="N32" s="54">
        <v>0.32962325742381959</v>
      </c>
      <c r="O32" s="54">
        <v>6.5223355525760557E-2</v>
      </c>
      <c r="P32" s="18"/>
      <c r="T32" s="68" t="s">
        <v>68</v>
      </c>
      <c r="U32" s="71">
        <v>0.81212405186982872</v>
      </c>
      <c r="V32" s="71">
        <v>0.32962325742381959</v>
      </c>
      <c r="W32" s="71">
        <v>6.5223355525760557E-2</v>
      </c>
    </row>
    <row r="33" spans="2:23" x14ac:dyDescent="0.25">
      <c r="B33" s="13"/>
      <c r="C33" s="26" t="s">
        <v>69</v>
      </c>
      <c r="D33" s="52">
        <v>2646.7799999999997</v>
      </c>
      <c r="E33" s="49">
        <v>2908.5591880000002</v>
      </c>
      <c r="F33" s="52">
        <v>84.16</v>
      </c>
      <c r="G33" s="48">
        <v>565.32980699999996</v>
      </c>
      <c r="H33" s="53">
        <f t="shared" si="3"/>
        <v>3.179712707516303E-2</v>
      </c>
      <c r="I33" s="50">
        <f t="shared" si="3"/>
        <v>0.19436764750478921</v>
      </c>
      <c r="J33" s="3"/>
      <c r="K33" s="3"/>
      <c r="L33" s="26" t="s">
        <v>69</v>
      </c>
      <c r="M33" s="54">
        <v>0.76197890459598783</v>
      </c>
      <c r="N33" s="54">
        <v>0.19436764750478921</v>
      </c>
      <c r="O33" s="54">
        <v>1.1645838194522284E-2</v>
      </c>
      <c r="P33" s="18"/>
      <c r="T33" s="68" t="s">
        <v>69</v>
      </c>
      <c r="U33" s="71">
        <v>0.76197890459598783</v>
      </c>
      <c r="V33" s="71">
        <v>0.19436764750478921</v>
      </c>
      <c r="W33" s="71">
        <v>1.1645838194522284E-2</v>
      </c>
    </row>
    <row r="34" spans="2:23" x14ac:dyDescent="0.25">
      <c r="B34" s="13"/>
      <c r="C34" s="26" t="s">
        <v>72</v>
      </c>
      <c r="D34" s="52">
        <v>1791.31</v>
      </c>
      <c r="E34" s="49">
        <v>1803.8899109999993</v>
      </c>
      <c r="F34" s="52">
        <v>93.32</v>
      </c>
      <c r="G34" s="48">
        <v>393.20751499999989</v>
      </c>
      <c r="H34" s="53">
        <f t="shared" si="3"/>
        <v>5.2095952124422903E-2</v>
      </c>
      <c r="I34" s="50">
        <f t="shared" si="3"/>
        <v>0.21797755650289241</v>
      </c>
      <c r="J34" s="3"/>
      <c r="K34" s="3"/>
      <c r="L34" s="26" t="s">
        <v>70</v>
      </c>
      <c r="M34" s="54">
        <v>1</v>
      </c>
      <c r="N34" s="54">
        <v>1.8081126316825832E-2</v>
      </c>
      <c r="O34" s="54">
        <v>3.6645656154561776E-3</v>
      </c>
      <c r="P34" s="18"/>
      <c r="T34" s="68" t="s">
        <v>70</v>
      </c>
      <c r="U34" s="71">
        <v>1</v>
      </c>
      <c r="V34" s="71">
        <v>1.8081126316825832E-2</v>
      </c>
      <c r="W34" s="71">
        <v>3.6645656154561776E-3</v>
      </c>
    </row>
    <row r="35" spans="2:23" x14ac:dyDescent="0.25">
      <c r="B35" s="13"/>
      <c r="C35" s="26" t="s">
        <v>71</v>
      </c>
      <c r="D35" s="52">
        <v>885.72</v>
      </c>
      <c r="E35" s="49">
        <v>908.93209599999989</v>
      </c>
      <c r="F35" s="52">
        <v>68.849999999999994</v>
      </c>
      <c r="G35" s="48">
        <v>91.376569000000018</v>
      </c>
      <c r="H35" s="53">
        <f t="shared" si="3"/>
        <v>7.7733369462132496E-2</v>
      </c>
      <c r="I35" s="50">
        <f t="shared" si="3"/>
        <v>0.10053178824042762</v>
      </c>
      <c r="J35" s="3"/>
      <c r="K35" s="3"/>
      <c r="L35" s="26" t="s">
        <v>71</v>
      </c>
      <c r="M35" s="54">
        <v>1</v>
      </c>
      <c r="N35" s="54">
        <v>0.10053178824042762</v>
      </c>
      <c r="O35" s="54">
        <v>7.8614679311217198E-2</v>
      </c>
      <c r="P35" s="18"/>
      <c r="T35" s="68" t="s">
        <v>71</v>
      </c>
      <c r="U35" s="71">
        <v>1</v>
      </c>
      <c r="V35" s="71">
        <v>0.10053178824042762</v>
      </c>
      <c r="W35" s="71">
        <v>7.8614679311217198E-2</v>
      </c>
    </row>
    <row r="36" spans="2:23" x14ac:dyDescent="0.25">
      <c r="B36" s="13"/>
      <c r="C36" s="26" t="s">
        <v>73</v>
      </c>
      <c r="D36" s="52">
        <v>512.17000000000007</v>
      </c>
      <c r="E36" s="49">
        <v>489.70338399999997</v>
      </c>
      <c r="F36" s="52">
        <v>85</v>
      </c>
      <c r="G36" s="48">
        <v>85.002460999999997</v>
      </c>
      <c r="H36" s="53">
        <f t="shared" si="3"/>
        <v>0.165960520920788</v>
      </c>
      <c r="I36" s="50">
        <f t="shared" si="3"/>
        <v>0.17357948459674111</v>
      </c>
      <c r="J36" s="3"/>
      <c r="K36" s="3"/>
      <c r="L36" s="26" t="s">
        <v>72</v>
      </c>
      <c r="M36" s="54">
        <v>0.73432866498560478</v>
      </c>
      <c r="N36" s="54">
        <v>0.21797755650289241</v>
      </c>
      <c r="O36" s="54">
        <v>7.1030365585527137E-3</v>
      </c>
      <c r="P36" s="18"/>
      <c r="T36" s="68" t="s">
        <v>72</v>
      </c>
      <c r="U36" s="71">
        <v>0.73432866498560478</v>
      </c>
      <c r="V36" s="71">
        <v>0.21797755650289241</v>
      </c>
      <c r="W36" s="71">
        <v>7.1030365585527137E-3</v>
      </c>
    </row>
    <row r="37" spans="2:23" x14ac:dyDescent="0.25">
      <c r="B37" s="13"/>
      <c r="C37" s="26" t="s">
        <v>70</v>
      </c>
      <c r="D37" s="52">
        <v>179.63</v>
      </c>
      <c r="E37" s="49">
        <v>203.14000000000001</v>
      </c>
      <c r="F37" s="52">
        <v>2.4900000000000002</v>
      </c>
      <c r="G37" s="48">
        <v>3.673</v>
      </c>
      <c r="H37" s="53">
        <f t="shared" si="3"/>
        <v>1.3861827089016314E-2</v>
      </c>
      <c r="I37" s="50">
        <f t="shared" si="3"/>
        <v>1.8081126316825832E-2</v>
      </c>
      <c r="J37" s="3"/>
      <c r="K37" s="3"/>
      <c r="L37" s="26" t="s">
        <v>73</v>
      </c>
      <c r="M37" s="54">
        <v>0.73963999767517474</v>
      </c>
      <c r="N37" s="54">
        <v>0.17357948459674111</v>
      </c>
      <c r="O37" s="54">
        <v>0.11712604788483495</v>
      </c>
      <c r="P37" s="18"/>
      <c r="T37" s="68" t="s">
        <v>73</v>
      </c>
      <c r="U37" s="71">
        <v>0.73963999767517474</v>
      </c>
      <c r="V37" s="71">
        <v>0.17357948459674111</v>
      </c>
      <c r="W37" s="71">
        <v>0.11712604788483495</v>
      </c>
    </row>
    <row r="38" spans="2:23" x14ac:dyDescent="0.25">
      <c r="B38" s="13"/>
      <c r="C38" s="55" t="s">
        <v>1</v>
      </c>
      <c r="D38" s="57">
        <f>SUM(D32:D37)</f>
        <v>7655.18</v>
      </c>
      <c r="E38" s="58">
        <f>SUM(E32:E37)</f>
        <v>8061.7135319999998</v>
      </c>
      <c r="F38" s="57">
        <f>SUM(F32:F37)</f>
        <v>844.13</v>
      </c>
      <c r="G38" s="58">
        <f>SUM(G32:G37)</f>
        <v>1714.6023529999998</v>
      </c>
      <c r="H38" s="59">
        <f t="shared" ref="H38" si="4">+F38/D38</f>
        <v>0.11026912495852481</v>
      </c>
      <c r="I38" s="60">
        <f t="shared" ref="I38" si="5">+G38/E38</f>
        <v>0.21268460435788156</v>
      </c>
      <c r="J38" s="136">
        <f>+G38-F38</f>
        <v>870.47235299999977</v>
      </c>
      <c r="K38" s="3"/>
      <c r="L38" s="55" t="s">
        <v>1</v>
      </c>
      <c r="M38" s="56">
        <v>0.79263487486296746</v>
      </c>
      <c r="N38" s="56">
        <v>0.21268460435788156</v>
      </c>
      <c r="O38" s="56">
        <v>2.8471557589290101E-2</v>
      </c>
      <c r="P38" s="18"/>
    </row>
    <row r="39" spans="2:23" x14ac:dyDescent="0.25">
      <c r="B39" s="13"/>
      <c r="C39" s="209" t="s">
        <v>11</v>
      </c>
      <c r="D39" s="209"/>
      <c r="E39" s="209"/>
      <c r="F39" s="209"/>
      <c r="G39" s="209"/>
      <c r="H39" s="209"/>
      <c r="I39" s="209"/>
      <c r="J39" s="194">
        <f>+G38/F38-1</f>
        <v>1.0312065120301375</v>
      </c>
      <c r="K39" s="3"/>
      <c r="L39" s="214" t="s">
        <v>22</v>
      </c>
      <c r="M39" s="214"/>
      <c r="N39" s="214"/>
      <c r="O39" s="214"/>
      <c r="P39" s="18"/>
    </row>
    <row r="40" spans="2:23" x14ac:dyDescent="0.25">
      <c r="B40" s="13"/>
      <c r="C40" s="25"/>
      <c r="D40" s="25"/>
      <c r="E40" s="136">
        <f>+E38-D38</f>
        <v>406.53353199999947</v>
      </c>
      <c r="F40" s="25"/>
      <c r="G40" s="25"/>
      <c r="H40" s="25"/>
      <c r="I40" s="25"/>
      <c r="J40" s="3"/>
      <c r="K40" s="3"/>
      <c r="L40" s="67"/>
      <c r="M40" s="67"/>
      <c r="N40" s="67"/>
      <c r="O40" s="67"/>
      <c r="P40" s="18"/>
    </row>
    <row r="41" spans="2:23" x14ac:dyDescent="0.25">
      <c r="B41" s="7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8"/>
    </row>
    <row r="42" spans="2:23" x14ac:dyDescent="0.25">
      <c r="B42" s="13"/>
      <c r="K42" s="3"/>
      <c r="L42" s="72"/>
      <c r="M42" s="72"/>
      <c r="N42" s="72"/>
      <c r="O42" s="72"/>
      <c r="P42" s="14"/>
    </row>
    <row r="43" spans="2:23" x14ac:dyDescent="0.25">
      <c r="B43" s="13"/>
      <c r="C43" s="137"/>
      <c r="D43" s="137"/>
      <c r="E43" s="137"/>
      <c r="F43" s="137"/>
      <c r="G43" s="137"/>
      <c r="H43" s="137"/>
      <c r="I43" s="137"/>
      <c r="J43" s="137"/>
      <c r="K43" s="137"/>
      <c r="P43" s="14"/>
      <c r="Q43" s="140"/>
      <c r="R43" s="140"/>
      <c r="S43" s="140"/>
      <c r="T43" s="140"/>
      <c r="U43" s="140"/>
      <c r="V43" s="140"/>
      <c r="W43" s="140"/>
    </row>
    <row r="44" spans="2:23" x14ac:dyDescent="0.25">
      <c r="B44" s="13"/>
      <c r="P44" s="14"/>
      <c r="R44" s="68" t="s">
        <v>68</v>
      </c>
      <c r="S44" s="68" t="s">
        <v>69</v>
      </c>
      <c r="T44" s="68" t="s">
        <v>70</v>
      </c>
      <c r="U44" s="68" t="s">
        <v>71</v>
      </c>
      <c r="V44" s="68" t="s">
        <v>72</v>
      </c>
      <c r="W44" s="68" t="s">
        <v>73</v>
      </c>
    </row>
    <row r="45" spans="2:23" x14ac:dyDescent="0.25">
      <c r="B45" s="13"/>
      <c r="P45" s="14"/>
      <c r="Q45" s="68" t="s">
        <v>6</v>
      </c>
      <c r="R45" s="85">
        <v>576.01300151834801</v>
      </c>
      <c r="S45" s="85">
        <v>565.32980554396022</v>
      </c>
      <c r="T45" s="85">
        <v>3.673</v>
      </c>
      <c r="U45" s="85">
        <v>91.376569245211002</v>
      </c>
      <c r="V45" s="85">
        <v>393.20751499499994</v>
      </c>
      <c r="W45" s="85">
        <v>85.002461554139998</v>
      </c>
    </row>
    <row r="46" spans="2:23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  <c r="Q46" s="68" t="s">
        <v>7</v>
      </c>
      <c r="R46" s="85">
        <v>1171.4759507094</v>
      </c>
      <c r="S46" s="85">
        <v>2343.2293814370796</v>
      </c>
      <c r="T46" s="85">
        <v>199.46700000000004</v>
      </c>
      <c r="U46" s="85">
        <v>817.55552685180021</v>
      </c>
      <c r="V46" s="85">
        <v>1410.6823945959202</v>
      </c>
      <c r="W46" s="85">
        <v>404.70092300379997</v>
      </c>
    </row>
    <row r="47" spans="2:23" x14ac:dyDescent="0.25">
      <c r="S47" s="70"/>
    </row>
    <row r="48" spans="2:23" x14ac:dyDescent="0.25">
      <c r="B48" s="19" t="s">
        <v>35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68" t="s">
        <v>45</v>
      </c>
      <c r="R48" s="85">
        <v>438.99022088700002</v>
      </c>
      <c r="S48" s="85">
        <v>2228.1979581079099</v>
      </c>
      <c r="T48" s="85">
        <v>117.18300000000001</v>
      </c>
      <c r="U48" s="85">
        <v>792.91952685180013</v>
      </c>
      <c r="V48" s="85">
        <v>1303.7999962864501</v>
      </c>
      <c r="W48" s="85">
        <v>398.53092300379996</v>
      </c>
    </row>
    <row r="49" spans="2:24" x14ac:dyDescent="0.25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8"/>
      <c r="Q49" s="68" t="s">
        <v>53</v>
      </c>
      <c r="R49" s="85">
        <v>549.45050256139996</v>
      </c>
      <c r="S49" s="85">
        <v>53.508496928469995</v>
      </c>
      <c r="T49" s="85">
        <v>5.7830000000000004</v>
      </c>
      <c r="U49" s="85">
        <v>6.6000000000000003E-2</v>
      </c>
      <c r="V49" s="85">
        <v>33.57000047687</v>
      </c>
      <c r="W49" s="85">
        <v>0</v>
      </c>
    </row>
    <row r="50" spans="2:24" x14ac:dyDescent="0.25">
      <c r="B50" s="13"/>
      <c r="D50" s="210" t="s">
        <v>37</v>
      </c>
      <c r="E50" s="210"/>
      <c r="F50" s="210"/>
      <c r="G50" s="210"/>
      <c r="H50" s="210"/>
      <c r="I50" s="210"/>
      <c r="J50" s="210"/>
      <c r="M50" s="12"/>
      <c r="N50" s="12"/>
      <c r="O50" s="12"/>
      <c r="P50" s="14"/>
      <c r="Q50" s="68" t="s">
        <v>54</v>
      </c>
      <c r="R50" s="85">
        <v>183.03522726100002</v>
      </c>
      <c r="S50" s="85">
        <v>61.522926400700001</v>
      </c>
      <c r="T50" s="85">
        <v>76.501000000000019</v>
      </c>
      <c r="U50" s="85">
        <v>24.57</v>
      </c>
      <c r="V50" s="85">
        <v>73.312397832599999</v>
      </c>
      <c r="W50" s="85">
        <v>6.17</v>
      </c>
    </row>
    <row r="51" spans="2:24" x14ac:dyDescent="0.25">
      <c r="B51" s="13"/>
      <c r="D51" s="203" t="s">
        <v>36</v>
      </c>
      <c r="E51" s="204" t="s">
        <v>6</v>
      </c>
      <c r="F51" s="204"/>
      <c r="G51" s="204" t="s">
        <v>7</v>
      </c>
      <c r="H51" s="204"/>
      <c r="I51" s="204"/>
      <c r="J51" s="203" t="s">
        <v>1</v>
      </c>
      <c r="L51" s="204" t="s">
        <v>7</v>
      </c>
      <c r="M51" s="204"/>
      <c r="N51" s="204"/>
      <c r="O51" s="12"/>
      <c r="P51" s="14"/>
      <c r="Q51" s="68" t="s">
        <v>7</v>
      </c>
      <c r="R51" s="85">
        <f t="shared" ref="R51:W51" si="6">SUM(R48:R50)</f>
        <v>1171.4759507094</v>
      </c>
      <c r="S51" s="85">
        <f t="shared" si="6"/>
        <v>2343.2293814370796</v>
      </c>
      <c r="T51" s="85">
        <f t="shared" si="6"/>
        <v>199.46700000000004</v>
      </c>
      <c r="U51" s="85">
        <f t="shared" si="6"/>
        <v>817.55552685180021</v>
      </c>
      <c r="V51" s="85">
        <f t="shared" si="6"/>
        <v>1410.6823945959202</v>
      </c>
      <c r="W51" s="85">
        <f t="shared" si="6"/>
        <v>404.70092300379997</v>
      </c>
    </row>
    <row r="52" spans="2:24" ht="24" x14ac:dyDescent="0.25">
      <c r="B52" s="13"/>
      <c r="D52" s="203"/>
      <c r="E52" s="74" t="s">
        <v>29</v>
      </c>
      <c r="F52" s="74" t="s">
        <v>30</v>
      </c>
      <c r="G52" s="74" t="s">
        <v>31</v>
      </c>
      <c r="H52" s="74" t="s">
        <v>32</v>
      </c>
      <c r="I52" s="74" t="s">
        <v>33</v>
      </c>
      <c r="J52" s="203"/>
      <c r="L52" s="80" t="s">
        <v>31</v>
      </c>
      <c r="M52" s="80" t="s">
        <v>32</v>
      </c>
      <c r="N52" s="80" t="s">
        <v>33</v>
      </c>
      <c r="O52" s="12"/>
      <c r="P52" s="14"/>
      <c r="S52" s="70"/>
    </row>
    <row r="53" spans="2:24" x14ac:dyDescent="0.25">
      <c r="B53" s="13"/>
      <c r="D53" s="83" t="s">
        <v>68</v>
      </c>
      <c r="E53" s="49">
        <v>1126.4899999999996</v>
      </c>
      <c r="F53" s="49">
        <v>90.243999999999986</v>
      </c>
      <c r="G53" s="49">
        <v>97.163999999999987</v>
      </c>
      <c r="H53" s="49">
        <v>184.31399999999996</v>
      </c>
      <c r="I53" s="49">
        <v>0</v>
      </c>
      <c r="J53" s="49">
        <v>1498.2119999999995</v>
      </c>
      <c r="L53" s="82">
        <f t="shared" ref="L53:L58" si="7">+G53/(SUM($G53:$I53))</f>
        <v>0.34519216421887322</v>
      </c>
      <c r="M53" s="82">
        <f t="shared" ref="M53:M58" si="8">+H53/(SUM($G53:$I53))</f>
        <v>0.65480783578112678</v>
      </c>
      <c r="N53" s="82">
        <f t="shared" ref="N53:N58" si="9">+I53/(SUM($G53:$I53))</f>
        <v>0</v>
      </c>
      <c r="O53" s="12"/>
      <c r="P53" s="14"/>
      <c r="S53" s="68" t="s">
        <v>6</v>
      </c>
      <c r="T53" s="70">
        <f>+E59+F59</f>
        <v>5479.8819999999996</v>
      </c>
    </row>
    <row r="54" spans="2:24" x14ac:dyDescent="0.25">
      <c r="B54" s="13"/>
      <c r="C54" s="3"/>
      <c r="D54" s="83" t="s">
        <v>69</v>
      </c>
      <c r="E54" s="49">
        <v>969.26099999999951</v>
      </c>
      <c r="F54" s="49">
        <v>475.41899999999993</v>
      </c>
      <c r="G54" s="49">
        <v>360.68500000000006</v>
      </c>
      <c r="H54" s="49">
        <v>90.593000000000018</v>
      </c>
      <c r="I54" s="49">
        <v>0</v>
      </c>
      <c r="J54" s="49">
        <v>1895.9579999999994</v>
      </c>
      <c r="K54" s="3"/>
      <c r="L54" s="82">
        <f t="shared" si="7"/>
        <v>0.79925234556082947</v>
      </c>
      <c r="M54" s="82">
        <f t="shared" si="8"/>
        <v>0.20074765443917053</v>
      </c>
      <c r="N54" s="82">
        <f t="shared" si="9"/>
        <v>0</v>
      </c>
      <c r="O54" s="12"/>
      <c r="P54" s="14"/>
      <c r="S54" s="68" t="s">
        <v>40</v>
      </c>
      <c r="T54" s="70">
        <f>+G59</f>
        <v>872.47100000000012</v>
      </c>
    </row>
    <row r="55" spans="2:24" x14ac:dyDescent="0.25">
      <c r="B55" s="13"/>
      <c r="C55" s="3"/>
      <c r="D55" s="83" t="s">
        <v>70</v>
      </c>
      <c r="E55" s="49">
        <v>399.27600000000001</v>
      </c>
      <c r="F55" s="49">
        <v>0</v>
      </c>
      <c r="G55" s="49">
        <v>0</v>
      </c>
      <c r="H55" s="49">
        <v>0</v>
      </c>
      <c r="I55" s="49">
        <v>0</v>
      </c>
      <c r="J55" s="49">
        <v>399.27600000000001</v>
      </c>
      <c r="K55" s="3"/>
      <c r="L55" s="82" t="s">
        <v>76</v>
      </c>
      <c r="M55" s="82" t="s">
        <v>76</v>
      </c>
      <c r="N55" s="82" t="s">
        <v>76</v>
      </c>
      <c r="O55" s="12"/>
      <c r="P55" s="14"/>
      <c r="S55" s="68" t="s">
        <v>41</v>
      </c>
      <c r="T55" s="70">
        <f>+H59</f>
        <v>363.71600000000001</v>
      </c>
    </row>
    <row r="56" spans="2:24" x14ac:dyDescent="0.25">
      <c r="B56" s="13"/>
      <c r="C56" s="3"/>
      <c r="D56" s="83" t="s">
        <v>71</v>
      </c>
      <c r="E56" s="49">
        <v>469.245</v>
      </c>
      <c r="F56" s="49">
        <v>0</v>
      </c>
      <c r="G56" s="49">
        <v>0</v>
      </c>
      <c r="H56" s="49">
        <v>0</v>
      </c>
      <c r="I56" s="49">
        <v>0</v>
      </c>
      <c r="J56" s="49">
        <v>469.245</v>
      </c>
      <c r="K56" s="3"/>
      <c r="L56" s="82" t="s">
        <v>76</v>
      </c>
      <c r="M56" s="82" t="s">
        <v>76</v>
      </c>
      <c r="N56" s="82" t="s">
        <v>76</v>
      </c>
      <c r="O56" s="12"/>
      <c r="P56" s="14"/>
      <c r="S56" s="68" t="s">
        <v>42</v>
      </c>
      <c r="T56" s="70">
        <f>+I59</f>
        <v>197.43199999999999</v>
      </c>
    </row>
    <row r="57" spans="2:24" x14ac:dyDescent="0.25">
      <c r="B57" s="13"/>
      <c r="C57" s="3"/>
      <c r="D57" s="83" t="s">
        <v>72</v>
      </c>
      <c r="E57" s="49">
        <v>1301.6460000000002</v>
      </c>
      <c r="F57" s="49">
        <v>177.44099999999997</v>
      </c>
      <c r="G57" s="49">
        <v>360.18400000000003</v>
      </c>
      <c r="H57" s="49">
        <v>88.808999999999997</v>
      </c>
      <c r="I57" s="49">
        <v>86.12299999999999</v>
      </c>
      <c r="J57" s="49">
        <v>2014.2030000000002</v>
      </c>
      <c r="K57" s="3"/>
      <c r="L57" s="82">
        <f t="shared" si="7"/>
        <v>0.67309517936297936</v>
      </c>
      <c r="M57" s="82">
        <f t="shared" si="8"/>
        <v>0.16596214652523938</v>
      </c>
      <c r="N57" s="82">
        <f t="shared" si="9"/>
        <v>0.16094267411178137</v>
      </c>
      <c r="O57" s="12"/>
      <c r="P57" s="14"/>
      <c r="X57" s="3"/>
    </row>
    <row r="58" spans="2:24" x14ac:dyDescent="0.25">
      <c r="B58" s="13"/>
      <c r="C58" s="3"/>
      <c r="D58" s="83" t="s">
        <v>73</v>
      </c>
      <c r="E58" s="49">
        <v>470.86000000000013</v>
      </c>
      <c r="F58" s="49">
        <v>0</v>
      </c>
      <c r="G58" s="49">
        <v>54.438000000000002</v>
      </c>
      <c r="H58" s="49">
        <v>0</v>
      </c>
      <c r="I58" s="49">
        <v>111.309</v>
      </c>
      <c r="J58" s="49">
        <v>636.60700000000008</v>
      </c>
      <c r="K58" s="3"/>
      <c r="L58" s="82">
        <f t="shared" si="7"/>
        <v>0.32844033376169701</v>
      </c>
      <c r="M58" s="82">
        <f t="shared" si="8"/>
        <v>0</v>
      </c>
      <c r="N58" s="82">
        <f t="shared" si="9"/>
        <v>0.67155966623830288</v>
      </c>
      <c r="O58" s="12"/>
      <c r="P58" s="14"/>
      <c r="X58" s="3"/>
    </row>
    <row r="59" spans="2:24" x14ac:dyDescent="0.25">
      <c r="B59" s="13"/>
      <c r="C59" s="3"/>
      <c r="D59" s="75" t="s">
        <v>75</v>
      </c>
      <c r="E59" s="76">
        <f t="shared" ref="E59:J59" si="10">SUM(E53:E58)</f>
        <v>4736.7780000000002</v>
      </c>
      <c r="F59" s="76">
        <f t="shared" si="10"/>
        <v>743.10399999999981</v>
      </c>
      <c r="G59" s="76">
        <f t="shared" si="10"/>
        <v>872.47100000000012</v>
      </c>
      <c r="H59" s="76">
        <f t="shared" si="10"/>
        <v>363.71600000000001</v>
      </c>
      <c r="I59" s="76">
        <f t="shared" si="10"/>
        <v>197.43199999999999</v>
      </c>
      <c r="J59" s="76">
        <f t="shared" si="10"/>
        <v>6913.5009999999993</v>
      </c>
      <c r="K59" s="3"/>
      <c r="L59" s="138">
        <f>+G59/(SUM($G59:$I59))</f>
        <v>0.60857940638342545</v>
      </c>
      <c r="M59" s="138">
        <f>+H59/(SUM($G59:$I59))</f>
        <v>0.25370478488357084</v>
      </c>
      <c r="N59" s="138">
        <f>+I59/(SUM($G59:$I59))</f>
        <v>0.13771580873300365</v>
      </c>
      <c r="O59" s="12"/>
      <c r="P59" s="14"/>
      <c r="X59" s="3"/>
    </row>
    <row r="60" spans="2:24" x14ac:dyDescent="0.25">
      <c r="B60" s="13"/>
      <c r="C60" s="3"/>
      <c r="D60" s="209" t="s">
        <v>11</v>
      </c>
      <c r="E60" s="209"/>
      <c r="F60" s="209"/>
      <c r="G60" s="209"/>
      <c r="H60" s="209"/>
      <c r="I60" s="209"/>
      <c r="J60" s="209"/>
      <c r="K60" s="3"/>
      <c r="L60" s="3"/>
      <c r="M60" s="12"/>
      <c r="N60" s="12"/>
      <c r="O60" s="12"/>
      <c r="P60" s="14"/>
      <c r="X60" s="3"/>
    </row>
    <row r="61" spans="2:24" x14ac:dyDescent="0.25"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4"/>
      <c r="X61" s="3"/>
    </row>
    <row r="62" spans="2:24" x14ac:dyDescent="0.25">
      <c r="B62" s="13"/>
      <c r="C62" s="12"/>
      <c r="D62" s="202" t="s">
        <v>38</v>
      </c>
      <c r="E62" s="202"/>
      <c r="F62" s="202"/>
      <c r="G62" s="202"/>
      <c r="H62" s="202"/>
      <c r="I62" s="202"/>
      <c r="J62" s="202"/>
      <c r="K62" s="3"/>
      <c r="L62" s="3"/>
      <c r="M62" s="12"/>
      <c r="N62" s="12"/>
      <c r="O62" s="12"/>
      <c r="P62" s="14"/>
      <c r="X62" s="3"/>
    </row>
    <row r="63" spans="2:24" x14ac:dyDescent="0.25">
      <c r="B63" s="13"/>
      <c r="C63" s="12"/>
      <c r="D63" s="203" t="s">
        <v>36</v>
      </c>
      <c r="E63" s="204" t="s">
        <v>6</v>
      </c>
      <c r="F63" s="204"/>
      <c r="G63" s="204" t="s">
        <v>7</v>
      </c>
      <c r="H63" s="204"/>
      <c r="I63" s="204"/>
      <c r="J63" s="203" t="s">
        <v>1</v>
      </c>
      <c r="K63" s="3"/>
      <c r="L63" s="204" t="s">
        <v>7</v>
      </c>
      <c r="M63" s="204"/>
      <c r="N63" s="204"/>
      <c r="O63" s="166">
        <v>0.72236199999999995</v>
      </c>
      <c r="P63" s="18"/>
      <c r="X63" s="3"/>
    </row>
    <row r="64" spans="2:24" ht="24" x14ac:dyDescent="0.25">
      <c r="B64" s="13"/>
      <c r="C64" s="12"/>
      <c r="D64" s="203"/>
      <c r="E64" s="74" t="s">
        <v>29</v>
      </c>
      <c r="F64" s="74" t="s">
        <v>30</v>
      </c>
      <c r="G64" s="74" t="s">
        <v>31</v>
      </c>
      <c r="H64" s="74" t="s">
        <v>32</v>
      </c>
      <c r="I64" s="74" t="s">
        <v>33</v>
      </c>
      <c r="J64" s="203"/>
      <c r="K64" s="3"/>
      <c r="L64" s="80" t="s">
        <v>31</v>
      </c>
      <c r="M64" s="80" t="s">
        <v>32</v>
      </c>
      <c r="N64" s="80" t="s">
        <v>33</v>
      </c>
      <c r="O64" s="3"/>
      <c r="P64" s="18"/>
    </row>
    <row r="65" spans="2:21" x14ac:dyDescent="0.25">
      <c r="B65" s="13"/>
      <c r="C65" s="139"/>
      <c r="D65" s="26" t="s">
        <v>68</v>
      </c>
      <c r="E65" s="49">
        <v>528.63300151834801</v>
      </c>
      <c r="F65" s="84">
        <v>47.379999999999995</v>
      </c>
      <c r="G65" s="84">
        <v>438.99022088700002</v>
      </c>
      <c r="H65" s="49">
        <v>549.45050256139996</v>
      </c>
      <c r="I65" s="49">
        <v>183.03522726100002</v>
      </c>
      <c r="J65" s="49">
        <v>1747.4889522277479</v>
      </c>
      <c r="K65" s="3"/>
      <c r="L65" s="82">
        <f>+G65/(SUM($G65:$I65))</f>
        <v>0.3747325932053191</v>
      </c>
      <c r="M65" s="82">
        <f>+H65/(SUM($G65:$I65))</f>
        <v>0.46902414192000635</v>
      </c>
      <c r="N65" s="182">
        <f>+I65/(SUM($G65:$I65))</f>
        <v>0.1562432648746746</v>
      </c>
      <c r="O65" s="167">
        <f>+SUM(G65+H65+I65)*$O$63</f>
        <v>846.22971070634355</v>
      </c>
      <c r="P65" s="18"/>
      <c r="S65" s="68" t="s">
        <v>6</v>
      </c>
      <c r="T65" s="70">
        <f>+E71+F71</f>
        <v>1634.2964328566591</v>
      </c>
      <c r="U65" s="71"/>
    </row>
    <row r="66" spans="2:21" x14ac:dyDescent="0.25">
      <c r="B66" s="13"/>
      <c r="C66" s="139"/>
      <c r="D66" s="26" t="s">
        <v>69</v>
      </c>
      <c r="E66" s="49">
        <v>565.32980554396022</v>
      </c>
      <c r="F66" s="84">
        <v>0</v>
      </c>
      <c r="G66" s="84">
        <v>2228.1979581079099</v>
      </c>
      <c r="H66" s="49">
        <v>53.508496928469995</v>
      </c>
      <c r="I66" s="49">
        <v>61.522926400700001</v>
      </c>
      <c r="J66" s="49">
        <v>2908.5591869810401</v>
      </c>
      <c r="K66" s="3"/>
      <c r="L66" s="82">
        <f t="shared" ref="L66:L70" si="11">+G66/(SUM($G66:$I66))</f>
        <v>0.95090902143834422</v>
      </c>
      <c r="M66" s="82">
        <f t="shared" ref="M66:M70" si="12">+H66/(SUM($G66:$I66))</f>
        <v>2.2835364455721256E-2</v>
      </c>
      <c r="N66" s="82">
        <f t="shared" ref="N66:N70" si="13">+I66/(SUM($G66:$I66))</f>
        <v>2.6255614105934688E-2</v>
      </c>
      <c r="O66" s="168">
        <f t="shared" ref="O66:O70" si="14">+SUM(G66+H66+I66)*$O$63</f>
        <v>1692.6598624336516</v>
      </c>
      <c r="P66" s="18"/>
      <c r="S66" s="68" t="s">
        <v>40</v>
      </c>
      <c r="T66" s="70">
        <f>+G71</f>
        <v>5279.6216251369606</v>
      </c>
      <c r="U66" s="71"/>
    </row>
    <row r="67" spans="2:21" x14ac:dyDescent="0.25">
      <c r="B67" s="13"/>
      <c r="C67" s="139"/>
      <c r="D67" s="26" t="s">
        <v>70</v>
      </c>
      <c r="E67" s="49">
        <v>3.673</v>
      </c>
      <c r="F67" s="84">
        <v>0</v>
      </c>
      <c r="G67" s="84">
        <v>117.18300000000001</v>
      </c>
      <c r="H67" s="49">
        <v>5.7830000000000004</v>
      </c>
      <c r="I67" s="49">
        <v>76.501000000000019</v>
      </c>
      <c r="J67" s="49">
        <v>203.14000000000004</v>
      </c>
      <c r="K67" s="3"/>
      <c r="L67" s="82">
        <f t="shared" si="11"/>
        <v>0.58748063589465915</v>
      </c>
      <c r="M67" s="82">
        <f t="shared" si="12"/>
        <v>2.8992264384584916E-2</v>
      </c>
      <c r="N67" s="182">
        <f t="shared" si="13"/>
        <v>0.38352709972075583</v>
      </c>
      <c r="O67" s="168">
        <f t="shared" si="14"/>
        <v>144.08738105400002</v>
      </c>
      <c r="P67" s="18"/>
      <c r="S67" s="68" t="s">
        <v>41</v>
      </c>
      <c r="T67" s="70">
        <f>+H71</f>
        <v>642.37799996673994</v>
      </c>
      <c r="U67" s="71"/>
    </row>
    <row r="68" spans="2:21" x14ac:dyDescent="0.25">
      <c r="B68" s="13"/>
      <c r="C68" s="139"/>
      <c r="D68" s="26" t="s">
        <v>71</v>
      </c>
      <c r="E68" s="49">
        <v>91.376569245211002</v>
      </c>
      <c r="F68" s="84">
        <v>0</v>
      </c>
      <c r="G68" s="84">
        <v>792.91952685180013</v>
      </c>
      <c r="H68" s="49">
        <v>6.6000000000000003E-2</v>
      </c>
      <c r="I68" s="49">
        <v>24.57</v>
      </c>
      <c r="J68" s="49">
        <v>908.93209609701125</v>
      </c>
      <c r="K68" s="3"/>
      <c r="L68" s="82">
        <f t="shared" si="11"/>
        <v>0.96986626694963818</v>
      </c>
      <c r="M68" s="82">
        <f t="shared" si="12"/>
        <v>8.0728461654646657E-5</v>
      </c>
      <c r="N68" s="82">
        <f t="shared" si="13"/>
        <v>3.0053004588707098E-2</v>
      </c>
      <c r="O68" s="168">
        <f t="shared" si="14"/>
        <v>590.57104548772008</v>
      </c>
      <c r="P68" s="18"/>
      <c r="S68" s="68" t="s">
        <v>42</v>
      </c>
      <c r="T68" s="70">
        <f>+I71</f>
        <v>425.11155149430004</v>
      </c>
      <c r="U68" s="71"/>
    </row>
    <row r="69" spans="2:21" x14ac:dyDescent="0.25">
      <c r="B69" s="13"/>
      <c r="C69" s="139"/>
      <c r="D69" s="26" t="s">
        <v>72</v>
      </c>
      <c r="E69" s="49">
        <v>360.28159499499992</v>
      </c>
      <c r="F69" s="84">
        <v>32.925919999999998</v>
      </c>
      <c r="G69" s="84">
        <v>1303.7999962864501</v>
      </c>
      <c r="H69" s="49">
        <v>33.57000047687</v>
      </c>
      <c r="I69" s="49">
        <v>73.312397832599999</v>
      </c>
      <c r="J69" s="49">
        <v>1803.8899095909201</v>
      </c>
      <c r="K69" s="3"/>
      <c r="L69" s="82">
        <f t="shared" si="11"/>
        <v>0.92423354915399947</v>
      </c>
      <c r="M69" s="82">
        <f t="shared" si="12"/>
        <v>2.3796993997706965E-2</v>
      </c>
      <c r="N69" s="82">
        <f t="shared" si="13"/>
        <v>5.1969456848293488E-2</v>
      </c>
      <c r="O69" s="168">
        <f t="shared" si="14"/>
        <v>1019.023355925098</v>
      </c>
      <c r="P69" s="18"/>
      <c r="U69" s="71"/>
    </row>
    <row r="70" spans="2:21" x14ac:dyDescent="0.25">
      <c r="B70" s="13"/>
      <c r="C70" s="139"/>
      <c r="D70" s="26" t="s">
        <v>73</v>
      </c>
      <c r="E70" s="49">
        <v>85.002461554139998</v>
      </c>
      <c r="F70" s="84">
        <v>0</v>
      </c>
      <c r="G70" s="84">
        <v>398.53092300379996</v>
      </c>
      <c r="H70" s="49">
        <v>0</v>
      </c>
      <c r="I70" s="49">
        <v>6.17</v>
      </c>
      <c r="J70" s="49">
        <v>489.70338455793996</v>
      </c>
      <c r="K70" s="3"/>
      <c r="L70" s="182">
        <f t="shared" si="11"/>
        <v>0.98475417363962359</v>
      </c>
      <c r="M70" s="82">
        <f t="shared" si="12"/>
        <v>0</v>
      </c>
      <c r="N70" s="82">
        <f t="shared" si="13"/>
        <v>1.5245826360376417E-2</v>
      </c>
      <c r="O70" s="168">
        <f t="shared" si="14"/>
        <v>292.34056814287095</v>
      </c>
      <c r="P70" s="18"/>
      <c r="U70" s="71"/>
    </row>
    <row r="71" spans="2:21" x14ac:dyDescent="0.25">
      <c r="B71" s="13"/>
      <c r="C71" s="12"/>
      <c r="D71" s="77" t="s">
        <v>75</v>
      </c>
      <c r="E71" s="78">
        <f>SUM(E65:E70)</f>
        <v>1634.2964328566591</v>
      </c>
      <c r="F71" s="78">
        <v>0</v>
      </c>
      <c r="G71" s="78">
        <f>SUM(G65:G70)</f>
        <v>5279.6216251369606</v>
      </c>
      <c r="H71" s="76">
        <f>SUM(H65:H70)</f>
        <v>642.37799996673994</v>
      </c>
      <c r="I71" s="76">
        <f>SUM(I65:I70)</f>
        <v>425.11155149430004</v>
      </c>
      <c r="J71" s="76">
        <f>SUM(J65:J70)</f>
        <v>8061.7135294546597</v>
      </c>
      <c r="K71" s="3"/>
      <c r="L71" s="138">
        <f>+G71/(SUM($G71:$I71))</f>
        <v>0.83181489629535588</v>
      </c>
      <c r="M71" s="138">
        <f>+H71/(SUM($G71:$I71))</f>
        <v>0.10120793256863182</v>
      </c>
      <c r="N71" s="138">
        <f>+I71/(SUM($G71:$I71))</f>
        <v>6.697717113601219E-2</v>
      </c>
      <c r="O71" s="168">
        <f>SUM(O65:O70)</f>
        <v>4584.9119237496852</v>
      </c>
      <c r="P71" s="18"/>
    </row>
    <row r="72" spans="2:21" x14ac:dyDescent="0.25">
      <c r="B72" s="13"/>
      <c r="C72" s="12"/>
      <c r="D72" s="209" t="s">
        <v>11</v>
      </c>
      <c r="E72" s="209"/>
      <c r="F72" s="209"/>
      <c r="G72" s="209"/>
      <c r="H72" s="209"/>
      <c r="I72" s="209"/>
      <c r="J72" s="209"/>
      <c r="K72" s="3"/>
      <c r="L72" s="3"/>
      <c r="M72" s="12"/>
      <c r="N72" s="12"/>
      <c r="O72" s="139">
        <f>+O71*3.38</f>
        <v>15497.002302273935</v>
      </c>
      <c r="P72" s="14"/>
    </row>
    <row r="73" spans="2:21" x14ac:dyDescent="0.25"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4"/>
      <c r="T73" s="70"/>
    </row>
    <row r="74" spans="2:21" x14ac:dyDescent="0.25">
      <c r="B74" s="13"/>
      <c r="C74" s="12"/>
      <c r="D74" s="210" t="s">
        <v>39</v>
      </c>
      <c r="E74" s="210"/>
      <c r="F74" s="210"/>
      <c r="G74" s="210"/>
      <c r="H74" s="210"/>
      <c r="I74" s="210"/>
      <c r="J74" s="210"/>
      <c r="K74" s="3"/>
      <c r="L74" s="3"/>
      <c r="M74" s="12"/>
      <c r="N74" s="12"/>
      <c r="O74" s="12"/>
      <c r="P74" s="14"/>
      <c r="T74" s="70"/>
    </row>
    <row r="75" spans="2:21" x14ac:dyDescent="0.25">
      <c r="B75" s="13"/>
      <c r="C75" s="12"/>
      <c r="D75" s="203" t="s">
        <v>36</v>
      </c>
      <c r="E75" s="204" t="s">
        <v>6</v>
      </c>
      <c r="F75" s="204"/>
      <c r="G75" s="204" t="s">
        <v>7</v>
      </c>
      <c r="H75" s="204"/>
      <c r="I75" s="204"/>
      <c r="J75" s="203" t="s">
        <v>1</v>
      </c>
      <c r="K75" s="3"/>
      <c r="L75" s="204" t="s">
        <v>7</v>
      </c>
      <c r="M75" s="204"/>
      <c r="N75" s="204"/>
      <c r="O75" s="3"/>
      <c r="P75" s="18"/>
      <c r="T75" s="70"/>
    </row>
    <row r="76" spans="2:21" ht="24" x14ac:dyDescent="0.25">
      <c r="B76" s="13"/>
      <c r="C76" s="12"/>
      <c r="D76" s="203"/>
      <c r="E76" s="74" t="s">
        <v>29</v>
      </c>
      <c r="F76" s="74" t="s">
        <v>30</v>
      </c>
      <c r="G76" s="74" t="s">
        <v>31</v>
      </c>
      <c r="H76" s="74" t="s">
        <v>32</v>
      </c>
      <c r="I76" s="74" t="s">
        <v>33</v>
      </c>
      <c r="J76" s="203"/>
      <c r="K76" s="3"/>
      <c r="L76" s="80" t="s">
        <v>31</v>
      </c>
      <c r="M76" s="80" t="s">
        <v>32</v>
      </c>
      <c r="N76" s="80" t="s">
        <v>33</v>
      </c>
      <c r="O76" s="3"/>
      <c r="P76" s="18"/>
      <c r="T76" s="70"/>
    </row>
    <row r="77" spans="2:21" x14ac:dyDescent="0.25">
      <c r="B77" s="13"/>
      <c r="C77" s="79"/>
      <c r="D77" s="26" t="s">
        <v>68</v>
      </c>
      <c r="E77" s="49">
        <v>402.28399999999993</v>
      </c>
      <c r="F77" s="84">
        <v>0</v>
      </c>
      <c r="G77" s="49">
        <v>819.52155291296015</v>
      </c>
      <c r="H77" s="49">
        <v>321.01360299999999</v>
      </c>
      <c r="I77" s="49">
        <v>4624.9714576980541</v>
      </c>
      <c r="J77" s="49">
        <v>6167.7906136110141</v>
      </c>
      <c r="K77" s="3"/>
      <c r="L77" s="82">
        <f t="shared" ref="L77:L82" si="15">+G77/(SUM($G77:$I77))</f>
        <v>0.14214215815454295</v>
      </c>
      <c r="M77" s="82">
        <f t="shared" ref="M77:M82" si="16">+H77/(SUM($G77:$I77))</f>
        <v>5.5678299326231258E-2</v>
      </c>
      <c r="N77" s="82">
        <f t="shared" ref="N77:N82" si="17">+I77/(SUM($G77:$I77))</f>
        <v>0.80217954251922574</v>
      </c>
      <c r="O77" s="3"/>
      <c r="P77" s="18"/>
      <c r="S77" s="68" t="s">
        <v>6</v>
      </c>
      <c r="T77" s="70">
        <f>+E83+F83</f>
        <v>861.06041140449236</v>
      </c>
    </row>
    <row r="78" spans="2:21" x14ac:dyDescent="0.25">
      <c r="B78" s="13"/>
      <c r="C78" s="79"/>
      <c r="D78" s="26" t="s">
        <v>69</v>
      </c>
      <c r="E78" s="49">
        <v>124.66300000000001</v>
      </c>
      <c r="F78" s="84">
        <v>0</v>
      </c>
      <c r="G78" s="49">
        <v>3482.0160003798428</v>
      </c>
      <c r="H78" s="49">
        <v>2047.3956430655167</v>
      </c>
      <c r="I78" s="49">
        <v>5050.436094015854</v>
      </c>
      <c r="J78" s="49">
        <v>10704.510737461213</v>
      </c>
      <c r="K78" s="3"/>
      <c r="L78" s="82">
        <f t="shared" si="15"/>
        <v>0.32911778002727693</v>
      </c>
      <c r="M78" s="82">
        <f t="shared" si="16"/>
        <v>0.19351844127359993</v>
      </c>
      <c r="N78" s="82">
        <f t="shared" si="17"/>
        <v>0.47736377869912328</v>
      </c>
      <c r="O78" s="3"/>
      <c r="P78" s="18"/>
      <c r="S78" s="68" t="s">
        <v>40</v>
      </c>
      <c r="T78" s="70">
        <f>+G83</f>
        <v>7204.6157864159395</v>
      </c>
    </row>
    <row r="79" spans="2:21" x14ac:dyDescent="0.25">
      <c r="B79" s="13"/>
      <c r="C79" s="79"/>
      <c r="D79" s="26" t="s">
        <v>70</v>
      </c>
      <c r="E79" s="49">
        <v>5.07</v>
      </c>
      <c r="F79" s="84">
        <v>0</v>
      </c>
      <c r="G79" s="49">
        <v>427.2000000000001</v>
      </c>
      <c r="H79" s="49">
        <v>679.16004903830003</v>
      </c>
      <c r="I79" s="49">
        <v>272.08999999999997</v>
      </c>
      <c r="J79" s="49">
        <v>1383.5200490383002</v>
      </c>
      <c r="K79" s="3"/>
      <c r="L79" s="82">
        <f t="shared" si="15"/>
        <v>0.3099132974009785</v>
      </c>
      <c r="M79" s="82">
        <f t="shared" si="16"/>
        <v>0.4926983386246952</v>
      </c>
      <c r="N79" s="82">
        <f t="shared" si="17"/>
        <v>0.19738836397432635</v>
      </c>
      <c r="O79" s="3"/>
      <c r="P79" s="18"/>
      <c r="S79" s="68" t="s">
        <v>41</v>
      </c>
      <c r="T79" s="70">
        <f>+H83</f>
        <v>6399.679864327607</v>
      </c>
    </row>
    <row r="80" spans="2:21" x14ac:dyDescent="0.25">
      <c r="B80" s="13"/>
      <c r="C80" s="79"/>
      <c r="D80" s="26" t="s">
        <v>71</v>
      </c>
      <c r="E80" s="49">
        <v>99.749999999999986</v>
      </c>
      <c r="F80" s="84">
        <v>0</v>
      </c>
      <c r="G80" s="49">
        <v>315.11999999999989</v>
      </c>
      <c r="H80" s="49">
        <v>154.9</v>
      </c>
      <c r="I80" s="49">
        <v>699.077</v>
      </c>
      <c r="J80" s="49">
        <v>1268.8469999999998</v>
      </c>
      <c r="K80" s="3"/>
      <c r="L80" s="82">
        <f t="shared" si="15"/>
        <v>0.26954136397578643</v>
      </c>
      <c r="M80" s="82">
        <f t="shared" si="16"/>
        <v>0.13249542168015147</v>
      </c>
      <c r="N80" s="82">
        <f t="shared" si="17"/>
        <v>0.5979632143440623</v>
      </c>
      <c r="O80" s="3"/>
      <c r="P80" s="18"/>
      <c r="S80" s="68" t="s">
        <v>42</v>
      </c>
      <c r="T80" s="70">
        <f>+I83</f>
        <v>15777.471668793853</v>
      </c>
    </row>
    <row r="81" spans="2:16" x14ac:dyDescent="0.25">
      <c r="B81" s="13"/>
      <c r="C81" s="79"/>
      <c r="D81" s="26" t="s">
        <v>72</v>
      </c>
      <c r="E81" s="49">
        <v>66.243411404492434</v>
      </c>
      <c r="F81" s="84">
        <v>0</v>
      </c>
      <c r="G81" s="49">
        <v>1859.0682331231367</v>
      </c>
      <c r="H81" s="49">
        <v>2920.4505692237899</v>
      </c>
      <c r="I81" s="49">
        <v>4480.3071170799449</v>
      </c>
      <c r="J81" s="49">
        <v>9326.0693308313639</v>
      </c>
      <c r="K81" s="3"/>
      <c r="L81" s="82">
        <f t="shared" si="15"/>
        <v>0.20076708237277552</v>
      </c>
      <c r="M81" s="82">
        <f t="shared" si="16"/>
        <v>0.31538935986871647</v>
      </c>
      <c r="N81" s="82">
        <f t="shared" si="17"/>
        <v>0.48384355775850796</v>
      </c>
      <c r="O81" s="3"/>
      <c r="P81" s="18"/>
    </row>
    <row r="82" spans="2:16" x14ac:dyDescent="0.25">
      <c r="B82" s="13"/>
      <c r="C82" s="79"/>
      <c r="D82" s="26" t="s">
        <v>73</v>
      </c>
      <c r="E82" s="49">
        <v>163.04999999999995</v>
      </c>
      <c r="F82" s="84">
        <v>0</v>
      </c>
      <c r="G82" s="49">
        <v>301.69000000000005</v>
      </c>
      <c r="H82" s="49">
        <v>276.76</v>
      </c>
      <c r="I82" s="49">
        <v>650.58999999999992</v>
      </c>
      <c r="J82" s="49">
        <v>1392.09</v>
      </c>
      <c r="K82" s="3"/>
      <c r="L82" s="82">
        <f t="shared" si="15"/>
        <v>0.24546800755060866</v>
      </c>
      <c r="M82" s="82">
        <f t="shared" si="16"/>
        <v>0.22518388335611533</v>
      </c>
      <c r="N82" s="82">
        <f t="shared" si="17"/>
        <v>0.52934810909327601</v>
      </c>
      <c r="O82" s="3"/>
      <c r="P82" s="18"/>
    </row>
    <row r="83" spans="2:16" x14ac:dyDescent="0.25">
      <c r="B83" s="13"/>
      <c r="C83" s="79"/>
      <c r="D83" s="75" t="s">
        <v>75</v>
      </c>
      <c r="E83" s="78">
        <f>SUM(E77:E82)</f>
        <v>861.06041140449236</v>
      </c>
      <c r="F83" s="78">
        <v>0</v>
      </c>
      <c r="G83" s="78">
        <f>SUM(G77:G82)</f>
        <v>7204.6157864159395</v>
      </c>
      <c r="H83" s="76">
        <f>SUM(H77:H82)</f>
        <v>6399.679864327607</v>
      </c>
      <c r="I83" s="76">
        <f>SUM(I77:I82)</f>
        <v>15777.471668793853</v>
      </c>
      <c r="J83" s="76">
        <f>SUM(J77:J82)</f>
        <v>30242.827730941888</v>
      </c>
      <c r="K83" s="3"/>
      <c r="L83" s="81">
        <f>+G83/(SUM($G83:$I83))</f>
        <v>0.2452070261146351</v>
      </c>
      <c r="M83" s="81">
        <f>+H83/(SUM($G83:$I83))</f>
        <v>0.21781126352029004</v>
      </c>
      <c r="N83" s="81">
        <f>+I83/(SUM($G83:$I83))</f>
        <v>0.5369817103650748</v>
      </c>
      <c r="O83" s="3"/>
      <c r="P83" s="18"/>
    </row>
    <row r="84" spans="2:16" x14ac:dyDescent="0.25">
      <c r="B84" s="13"/>
      <c r="C84" s="12"/>
      <c r="D84" s="209" t="s">
        <v>11</v>
      </c>
      <c r="E84" s="209"/>
      <c r="F84" s="209"/>
      <c r="G84" s="209"/>
      <c r="H84" s="209"/>
      <c r="I84" s="209"/>
      <c r="J84" s="209"/>
      <c r="K84" s="3"/>
      <c r="L84" s="3"/>
      <c r="M84" s="12"/>
      <c r="N84" s="12"/>
      <c r="O84" s="12"/>
      <c r="P84" s="14"/>
    </row>
    <row r="85" spans="2:16" x14ac:dyDescent="0.25"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7"/>
    </row>
    <row r="88" spans="2:16" x14ac:dyDescent="0.25">
      <c r="B88" s="19" t="s">
        <v>84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1"/>
    </row>
    <row r="89" spans="2:16" x14ac:dyDescent="0.25"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4"/>
    </row>
    <row r="90" spans="2:16" x14ac:dyDescent="0.25">
      <c r="B90" s="13"/>
      <c r="C90" s="12"/>
      <c r="D90" s="205" t="s">
        <v>58</v>
      </c>
      <c r="E90" s="207" t="s">
        <v>77</v>
      </c>
      <c r="F90" s="208"/>
      <c r="G90" s="207" t="s">
        <v>78</v>
      </c>
      <c r="H90" s="208"/>
      <c r="I90" s="207" t="s">
        <v>79</v>
      </c>
      <c r="J90" s="208"/>
      <c r="K90" s="223" t="s">
        <v>80</v>
      </c>
      <c r="L90" s="224"/>
      <c r="M90" s="207" t="s">
        <v>1</v>
      </c>
      <c r="N90" s="208"/>
      <c r="O90" s="12"/>
      <c r="P90" s="14"/>
    </row>
    <row r="91" spans="2:16" x14ac:dyDescent="0.25">
      <c r="B91" s="13"/>
      <c r="C91" s="12"/>
      <c r="D91" s="206"/>
      <c r="E91" s="141" t="s">
        <v>81</v>
      </c>
      <c r="F91" s="142" t="s">
        <v>82</v>
      </c>
      <c r="G91" s="141" t="s">
        <v>81</v>
      </c>
      <c r="H91" s="142" t="s">
        <v>82</v>
      </c>
      <c r="I91" s="141" t="s">
        <v>81</v>
      </c>
      <c r="J91" s="142" t="s">
        <v>82</v>
      </c>
      <c r="K91" s="141" t="s">
        <v>81</v>
      </c>
      <c r="L91" s="142" t="s">
        <v>82</v>
      </c>
      <c r="M91" s="141" t="s">
        <v>81</v>
      </c>
      <c r="N91" s="142" t="s">
        <v>82</v>
      </c>
      <c r="O91" s="12"/>
      <c r="P91" s="14"/>
    </row>
    <row r="92" spans="2:16" x14ac:dyDescent="0.25">
      <c r="B92" s="13"/>
      <c r="C92" s="12"/>
      <c r="D92" s="143" t="s">
        <v>61</v>
      </c>
      <c r="E92" s="186">
        <v>45.031999999999996</v>
      </c>
      <c r="F92" s="187">
        <v>0</v>
      </c>
      <c r="G92" s="186"/>
      <c r="H92" s="187" t="s">
        <v>83</v>
      </c>
      <c r="I92" s="186">
        <v>171.309212</v>
      </c>
      <c r="J92" s="187">
        <v>0.74056978908991766</v>
      </c>
      <c r="K92" s="186">
        <v>0.3</v>
      </c>
      <c r="L92" s="187">
        <v>0.59466333333333332</v>
      </c>
      <c r="M92" s="186">
        <v>216.641212</v>
      </c>
      <c r="N92" s="188">
        <v>0.58642963094205736</v>
      </c>
      <c r="O92" s="12"/>
      <c r="P92" s="14"/>
    </row>
    <row r="93" spans="2:16" x14ac:dyDescent="0.25">
      <c r="B93" s="13"/>
      <c r="C93" s="12"/>
      <c r="D93" s="143" t="s">
        <v>62</v>
      </c>
      <c r="E93" s="186">
        <v>0.61163900000000004</v>
      </c>
      <c r="F93" s="187">
        <v>0.64900537735494301</v>
      </c>
      <c r="G93" s="186">
        <v>0.28427400000000003</v>
      </c>
      <c r="H93" s="187">
        <v>0.63472916974468285</v>
      </c>
      <c r="I93" s="186">
        <v>60.216240999999997</v>
      </c>
      <c r="J93" s="187">
        <v>0.26474546958186912</v>
      </c>
      <c r="K93" s="186"/>
      <c r="L93" s="187" t="s">
        <v>83</v>
      </c>
      <c r="M93" s="186">
        <v>61.112153999999997</v>
      </c>
      <c r="N93" s="188">
        <v>0.27031236699658795</v>
      </c>
      <c r="O93" s="12"/>
      <c r="P93" s="14"/>
    </row>
    <row r="94" spans="2:16" x14ac:dyDescent="0.25">
      <c r="B94" s="13"/>
      <c r="C94" s="12"/>
      <c r="D94" s="150" t="s">
        <v>63</v>
      </c>
      <c r="E94" s="186"/>
      <c r="F94" s="187" t="s">
        <v>83</v>
      </c>
      <c r="G94" s="186">
        <v>0.265121</v>
      </c>
      <c r="H94" s="187">
        <v>0.77580425541545184</v>
      </c>
      <c r="I94" s="186">
        <v>8.7679999999999998E-3</v>
      </c>
      <c r="J94" s="187">
        <v>0</v>
      </c>
      <c r="K94" s="186"/>
      <c r="L94" s="187" t="s">
        <v>83</v>
      </c>
      <c r="M94" s="186">
        <v>0.27388899999999999</v>
      </c>
      <c r="N94" s="188">
        <v>0.75096845802496637</v>
      </c>
      <c r="O94" s="12"/>
      <c r="P94" s="14"/>
    </row>
    <row r="95" spans="2:16" x14ac:dyDescent="0.25">
      <c r="B95" s="13"/>
      <c r="C95" s="12"/>
      <c r="D95" s="143" t="s">
        <v>64</v>
      </c>
      <c r="E95" s="186">
        <v>13.659853</v>
      </c>
      <c r="F95" s="187">
        <v>0.18167172077181212</v>
      </c>
      <c r="G95" s="186"/>
      <c r="H95" s="187" t="s">
        <v>83</v>
      </c>
      <c r="I95" s="186">
        <v>21.476502</v>
      </c>
      <c r="J95" s="187">
        <v>0.29927788054125387</v>
      </c>
      <c r="K95" s="186">
        <v>4.0039999999999997E-3</v>
      </c>
      <c r="L95" s="187">
        <v>0</v>
      </c>
      <c r="M95" s="186">
        <v>35.140359000000004</v>
      </c>
      <c r="N95" s="188">
        <v>0.25352760340325492</v>
      </c>
      <c r="O95" s="12"/>
      <c r="P95" s="14"/>
    </row>
    <row r="96" spans="2:16" x14ac:dyDescent="0.25">
      <c r="B96" s="13"/>
      <c r="C96" s="12"/>
      <c r="D96" s="143" t="s">
        <v>65</v>
      </c>
      <c r="E96" s="186"/>
      <c r="F96" s="187" t="s">
        <v>83</v>
      </c>
      <c r="G96" s="186">
        <v>0.85363299999999998</v>
      </c>
      <c r="H96" s="187">
        <v>0.55345564194448904</v>
      </c>
      <c r="I96" s="186">
        <v>116.072293</v>
      </c>
      <c r="J96" s="187">
        <v>0.22571706238283754</v>
      </c>
      <c r="K96" s="186">
        <v>16.029043000000001</v>
      </c>
      <c r="L96" s="187">
        <v>0.13877540911207237</v>
      </c>
      <c r="M96" s="186">
        <v>132.95496900000001</v>
      </c>
      <c r="N96" s="188">
        <v>0.21733961669382959</v>
      </c>
      <c r="O96" s="12"/>
      <c r="P96" s="14"/>
    </row>
    <row r="97" spans="2:16" x14ac:dyDescent="0.25">
      <c r="B97" s="13"/>
      <c r="C97" s="12"/>
      <c r="D97" s="143" t="s">
        <v>66</v>
      </c>
      <c r="E97" s="186"/>
      <c r="F97" s="187" t="s">
        <v>83</v>
      </c>
      <c r="G97" s="186"/>
      <c r="H97" s="187" t="s">
        <v>83</v>
      </c>
      <c r="I97" s="186">
        <v>25.153568</v>
      </c>
      <c r="J97" s="187">
        <v>0.42766922768173482</v>
      </c>
      <c r="K97" s="186"/>
      <c r="L97" s="187" t="s">
        <v>83</v>
      </c>
      <c r="M97" s="186">
        <v>25.153568</v>
      </c>
      <c r="N97" s="188">
        <v>0.42766922768173482</v>
      </c>
      <c r="O97" s="12"/>
      <c r="P97" s="14"/>
    </row>
    <row r="98" spans="2:16" x14ac:dyDescent="0.25">
      <c r="B98" s="13"/>
      <c r="C98" s="12"/>
      <c r="D98" s="221" t="s">
        <v>1</v>
      </c>
      <c r="E98" s="145">
        <v>59.303491999999991</v>
      </c>
      <c r="F98" s="146">
        <v>4.853956998012867E-2</v>
      </c>
      <c r="G98" s="145">
        <v>1.4030279999999999</v>
      </c>
      <c r="H98" s="146">
        <v>0.61193860706985181</v>
      </c>
      <c r="I98" s="145">
        <v>394.23658400000005</v>
      </c>
      <c r="J98" s="146">
        <v>0.47228683880844502</v>
      </c>
      <c r="K98" s="145">
        <v>16.333047000000001</v>
      </c>
      <c r="L98" s="146">
        <v>0.14711498717906096</v>
      </c>
      <c r="M98" s="145">
        <v>471.27615099999997</v>
      </c>
      <c r="N98" s="147">
        <v>0.40811044350937253</v>
      </c>
      <c r="O98" s="12"/>
      <c r="P98" s="14"/>
    </row>
    <row r="99" spans="2:16" x14ac:dyDescent="0.25">
      <c r="B99" s="13"/>
      <c r="C99" s="12"/>
      <c r="D99" s="222"/>
      <c r="E99" s="148">
        <v>0.12583597085098414</v>
      </c>
      <c r="F99" s="149"/>
      <c r="G99" s="148">
        <v>2.977082538598479E-3</v>
      </c>
      <c r="H99" s="149"/>
      <c r="I99" s="148">
        <v>0.83652988415278429</v>
      </c>
      <c r="J99" s="149"/>
      <c r="K99" s="148">
        <v>3.4657062457633253E-2</v>
      </c>
      <c r="L99" s="149"/>
      <c r="M99" s="148">
        <v>1.0000000000000002</v>
      </c>
      <c r="N99" s="149"/>
      <c r="O99" s="12"/>
      <c r="P99" s="14"/>
    </row>
    <row r="100" spans="2:16" x14ac:dyDescent="0.25"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/>
    </row>
    <row r="102" spans="2:16" x14ac:dyDescent="0.25">
      <c r="B102" s="19" t="s">
        <v>84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1"/>
    </row>
    <row r="103" spans="2:16" x14ac:dyDescent="0.25">
      <c r="B103" s="1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4"/>
    </row>
    <row r="104" spans="2:16" x14ac:dyDescent="0.25">
      <c r="B104" s="13"/>
      <c r="C104" s="12"/>
      <c r="O104" s="12"/>
      <c r="P104" s="14"/>
    </row>
    <row r="105" spans="2:16" x14ac:dyDescent="0.25">
      <c r="B105" s="13"/>
      <c r="E105" s="200" t="s">
        <v>105</v>
      </c>
      <c r="F105" s="200"/>
      <c r="G105" s="200"/>
      <c r="K105" s="200" t="s">
        <v>102</v>
      </c>
      <c r="L105" s="200"/>
      <c r="M105" s="200"/>
      <c r="O105" s="12"/>
      <c r="P105" s="14"/>
    </row>
    <row r="106" spans="2:16" x14ac:dyDescent="0.25">
      <c r="B106" s="13"/>
      <c r="E106" s="201"/>
      <c r="F106" s="201"/>
      <c r="G106" s="201"/>
      <c r="K106" s="201"/>
      <c r="L106" s="201"/>
      <c r="M106" s="201"/>
      <c r="O106" s="12"/>
      <c r="P106" s="14"/>
    </row>
    <row r="107" spans="2:16" x14ac:dyDescent="0.25">
      <c r="B107" s="13"/>
      <c r="E107" s="205" t="s">
        <v>87</v>
      </c>
      <c r="F107" s="207" t="s">
        <v>88</v>
      </c>
      <c r="G107" s="208"/>
      <c r="K107" s="174" t="s">
        <v>98</v>
      </c>
      <c r="L107" s="175" t="s">
        <v>99</v>
      </c>
      <c r="M107" s="179" t="s">
        <v>101</v>
      </c>
      <c r="O107" s="12"/>
      <c r="P107" s="14"/>
    </row>
    <row r="108" spans="2:16" ht="15" customHeight="1" x14ac:dyDescent="0.25">
      <c r="B108" s="13"/>
      <c r="E108" s="206"/>
      <c r="F108" s="141" t="s">
        <v>81</v>
      </c>
      <c r="G108" s="142" t="s">
        <v>86</v>
      </c>
      <c r="K108" s="176" t="s">
        <v>68</v>
      </c>
      <c r="L108" s="177">
        <f t="shared" ref="L108:L114" si="18">+SUM(G65:I65)</f>
        <v>1171.4759507094</v>
      </c>
      <c r="M108" s="177">
        <f t="shared" ref="M108:M114" si="19">+L108*$N$117*$M$118</f>
        <v>2860.2564221874413</v>
      </c>
      <c r="O108" s="12"/>
      <c r="P108" s="14"/>
    </row>
    <row r="109" spans="2:16" x14ac:dyDescent="0.25">
      <c r="B109" s="13"/>
      <c r="E109" s="154">
        <v>2012</v>
      </c>
      <c r="F109" s="155">
        <v>523.70617400000003</v>
      </c>
      <c r="G109" s="156">
        <v>328.48287599999998</v>
      </c>
      <c r="H109" s="187">
        <f>+G109/F109</f>
        <v>0.6272274269579261</v>
      </c>
      <c r="K109" s="176" t="s">
        <v>69</v>
      </c>
      <c r="L109" s="177">
        <f t="shared" si="18"/>
        <v>2343.2293814370796</v>
      </c>
      <c r="M109" s="177">
        <f t="shared" si="19"/>
        <v>5721.1903350257426</v>
      </c>
      <c r="O109" s="12"/>
      <c r="P109" s="14"/>
    </row>
    <row r="110" spans="2:16" x14ac:dyDescent="0.25">
      <c r="B110" s="13"/>
      <c r="E110" s="151">
        <v>2013</v>
      </c>
      <c r="F110" s="144">
        <v>591.21362699999997</v>
      </c>
      <c r="G110" s="153">
        <v>370.47362500000003</v>
      </c>
      <c r="H110" s="187">
        <f t="shared" ref="H110:H114" si="20">+G110/F110</f>
        <v>0.62663241860627827</v>
      </c>
      <c r="K110" s="176" t="s">
        <v>70</v>
      </c>
      <c r="L110" s="177">
        <f t="shared" si="18"/>
        <v>199.46700000000004</v>
      </c>
      <c r="M110" s="177">
        <f t="shared" si="19"/>
        <v>487.01534796252002</v>
      </c>
      <c r="O110" s="12"/>
      <c r="P110" s="14"/>
    </row>
    <row r="111" spans="2:16" x14ac:dyDescent="0.25">
      <c r="B111" s="13"/>
      <c r="C111" s="3"/>
      <c r="E111" s="152">
        <v>2014</v>
      </c>
      <c r="F111" s="144">
        <v>351.65868</v>
      </c>
      <c r="G111" s="153">
        <v>292.71709399999997</v>
      </c>
      <c r="H111" s="187">
        <f t="shared" si="20"/>
        <v>0.8323897877339469</v>
      </c>
      <c r="K111" s="176" t="s">
        <v>71</v>
      </c>
      <c r="L111" s="177">
        <f t="shared" si="18"/>
        <v>817.55552685180021</v>
      </c>
      <c r="M111" s="177">
        <f t="shared" si="19"/>
        <v>1996.1301337484938</v>
      </c>
      <c r="O111" s="12"/>
      <c r="P111" s="14"/>
    </row>
    <row r="112" spans="2:16" x14ac:dyDescent="0.25">
      <c r="B112" s="13"/>
      <c r="C112" s="3"/>
      <c r="E112" s="151">
        <v>2015</v>
      </c>
      <c r="F112" s="144">
        <v>227.876159</v>
      </c>
      <c r="G112" s="153">
        <v>198.105716</v>
      </c>
      <c r="H112" s="187">
        <f t="shared" si="20"/>
        <v>0.86935692118630103</v>
      </c>
      <c r="K112" s="176" t="s">
        <v>72</v>
      </c>
      <c r="L112" s="177">
        <f t="shared" si="18"/>
        <v>1410.6823945959202</v>
      </c>
      <c r="M112" s="177">
        <f t="shared" si="19"/>
        <v>3444.2989430268312</v>
      </c>
      <c r="O112" s="12"/>
      <c r="P112" s="14"/>
    </row>
    <row r="113" spans="2:16" x14ac:dyDescent="0.25">
      <c r="B113" s="13"/>
      <c r="C113" s="3"/>
      <c r="E113" s="151">
        <v>2016</v>
      </c>
      <c r="F113" s="144">
        <v>319.76922100000002</v>
      </c>
      <c r="G113" s="153">
        <v>214.42143799999999</v>
      </c>
      <c r="H113" s="187">
        <f t="shared" si="20"/>
        <v>0.67055058435408321</v>
      </c>
      <c r="K113" s="176" t="s">
        <v>73</v>
      </c>
      <c r="L113" s="177">
        <f t="shared" si="18"/>
        <v>404.70092300379997</v>
      </c>
      <c r="M113" s="177">
        <f t="shared" si="19"/>
        <v>988.11112032290373</v>
      </c>
      <c r="O113" s="12"/>
      <c r="P113" s="14"/>
    </row>
    <row r="114" spans="2:16" x14ac:dyDescent="0.25">
      <c r="B114" s="13"/>
      <c r="C114" s="3"/>
      <c r="E114" s="157" t="s">
        <v>85</v>
      </c>
      <c r="F114" s="158">
        <v>471.27615100000003</v>
      </c>
      <c r="G114" s="159">
        <v>192.332719</v>
      </c>
      <c r="H114" s="187">
        <f t="shared" si="20"/>
        <v>0.40811044350937248</v>
      </c>
      <c r="K114" s="175" t="s">
        <v>75</v>
      </c>
      <c r="L114" s="178">
        <f t="shared" si="18"/>
        <v>6347.1111765980013</v>
      </c>
      <c r="M114" s="178">
        <f t="shared" si="19"/>
        <v>15497.002302273935</v>
      </c>
      <c r="O114" s="12"/>
      <c r="P114" s="14"/>
    </row>
    <row r="115" spans="2:16" x14ac:dyDescent="0.25">
      <c r="B115" s="13"/>
      <c r="C115" s="12"/>
      <c r="E115" s="180" t="s">
        <v>106</v>
      </c>
      <c r="F115" s="169"/>
      <c r="G115" s="3"/>
      <c r="H115" s="3"/>
      <c r="L115" s="3"/>
      <c r="M115" s="177">
        <f>+L114*N117</f>
        <v>4584.9119237496852</v>
      </c>
      <c r="O115" s="12"/>
      <c r="P115" s="14"/>
    </row>
    <row r="116" spans="2:16" x14ac:dyDescent="0.25">
      <c r="B116" s="13"/>
      <c r="C116" s="12"/>
      <c r="H116" s="3"/>
      <c r="K116" s="10" t="s">
        <v>100</v>
      </c>
      <c r="L116" s="3"/>
      <c r="O116" s="12"/>
      <c r="P116" s="14"/>
    </row>
    <row r="117" spans="2:16" x14ac:dyDescent="0.25">
      <c r="B117" s="13"/>
      <c r="C117" s="12"/>
      <c r="D117" s="3"/>
      <c r="E117" s="3"/>
      <c r="F117" s="3"/>
      <c r="H117" s="3"/>
      <c r="K117" s="170" t="s">
        <v>103</v>
      </c>
      <c r="L117" s="171"/>
      <c r="M117" s="172"/>
      <c r="N117" s="173">
        <v>0.72236199999999995</v>
      </c>
      <c r="O117" s="12"/>
      <c r="P117" s="14"/>
    </row>
    <row r="118" spans="2:16" x14ac:dyDescent="0.25">
      <c r="B118" s="13"/>
      <c r="C118" s="12"/>
      <c r="D118" s="3"/>
      <c r="E118" s="3"/>
      <c r="F118" s="3"/>
      <c r="H118" s="3"/>
      <c r="K118" s="170" t="s">
        <v>104</v>
      </c>
      <c r="L118" s="170"/>
      <c r="M118" s="170">
        <v>3.38</v>
      </c>
      <c r="N118" s="172"/>
      <c r="O118" s="12"/>
      <c r="P118" s="14"/>
    </row>
    <row r="119" spans="2:16" x14ac:dyDescent="0.25">
      <c r="B119" s="13"/>
      <c r="C119" s="12"/>
      <c r="D119" s="3"/>
      <c r="E119" s="3"/>
      <c r="F119" s="3"/>
      <c r="O119" s="12"/>
      <c r="P119" s="14"/>
    </row>
    <row r="120" spans="2:16" x14ac:dyDescent="0.25"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7"/>
    </row>
    <row r="122" spans="2:16" x14ac:dyDescent="0.25">
      <c r="B122" s="19" t="s">
        <v>89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1"/>
    </row>
    <row r="123" spans="2:16" x14ac:dyDescent="0.25">
      <c r="B123" s="1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4"/>
    </row>
    <row r="124" spans="2:16" x14ac:dyDescent="0.25">
      <c r="B124" s="13"/>
      <c r="C124" s="12"/>
      <c r="D124" s="12"/>
      <c r="E124" s="12" t="s">
        <v>92</v>
      </c>
      <c r="F124" s="12"/>
      <c r="G124" s="12"/>
      <c r="H124" s="160">
        <f>+Arequipa!H31+Cusco!H31+'Madre de Dios'!H31+Moquegua!H31+Puno!H31+Tacna!H31</f>
        <v>4723621</v>
      </c>
      <c r="I124" s="12"/>
      <c r="J124" s="12"/>
      <c r="K124" s="12"/>
      <c r="L124" s="12"/>
      <c r="M124" s="12"/>
      <c r="N124" s="12"/>
      <c r="O124" s="12"/>
      <c r="P124" s="14"/>
    </row>
    <row r="125" spans="2:16" x14ac:dyDescent="0.25">
      <c r="B125" s="13"/>
      <c r="C125" s="12"/>
      <c r="D125" s="12"/>
      <c r="I125" s="12"/>
      <c r="J125" s="12"/>
      <c r="K125" s="12"/>
      <c r="L125" s="12"/>
      <c r="M125" s="12"/>
      <c r="N125" s="12"/>
      <c r="O125" s="12"/>
      <c r="P125" s="14"/>
    </row>
    <row r="126" spans="2:16" x14ac:dyDescent="0.25">
      <c r="B126" s="13"/>
      <c r="C126" s="12"/>
      <c r="D126" s="12"/>
      <c r="E126" s="161" t="s">
        <v>97</v>
      </c>
      <c r="F126" s="161"/>
      <c r="G126" s="162" t="s">
        <v>93</v>
      </c>
      <c r="H126" s="162" t="s">
        <v>94</v>
      </c>
      <c r="I126" s="162" t="s">
        <v>95</v>
      </c>
      <c r="J126" s="163" t="s">
        <v>96</v>
      </c>
      <c r="N126" s="12"/>
      <c r="O126" s="12"/>
      <c r="P126" s="14"/>
    </row>
    <row r="127" spans="2:16" x14ac:dyDescent="0.25">
      <c r="B127" s="13"/>
      <c r="C127" s="12"/>
      <c r="D127" s="12"/>
      <c r="E127" s="198" t="s">
        <v>90</v>
      </c>
      <c r="F127" s="199"/>
      <c r="G127" s="164">
        <f>+G22/H124*1000</f>
        <v>1.1601019641499604</v>
      </c>
      <c r="H127" s="165">
        <f>+G23/H124*1000</f>
        <v>0.36298474263705743</v>
      </c>
      <c r="I127" s="164">
        <f>+G24/H124*1000</f>
        <v>0.18228820885597982</v>
      </c>
      <c r="J127" s="164">
        <f>SUM(G127:I127)</f>
        <v>1.7053749156429976</v>
      </c>
      <c r="N127" s="12"/>
      <c r="O127" s="12"/>
      <c r="P127" s="14"/>
    </row>
    <row r="128" spans="2:16" x14ac:dyDescent="0.25">
      <c r="B128" s="13"/>
      <c r="C128" s="12"/>
      <c r="D128" s="12"/>
      <c r="E128" s="198" t="s">
        <v>91</v>
      </c>
      <c r="F128" s="199"/>
      <c r="G128" s="164">
        <f>+I22/H124*1000</f>
        <v>0.30350000561010293</v>
      </c>
      <c r="H128" s="164">
        <f>+I23/H124*1000</f>
        <v>1.3436961134265428</v>
      </c>
      <c r="I128" s="164">
        <f>+I24/H124*1000</f>
        <v>6.2201788245791576</v>
      </c>
      <c r="J128" s="164">
        <f>SUM(G128:I128)</f>
        <v>7.8673749436158031</v>
      </c>
      <c r="N128" s="12"/>
      <c r="O128" s="12"/>
      <c r="P128" s="14"/>
    </row>
    <row r="129" spans="2:16" x14ac:dyDescent="0.25">
      <c r="B129" s="13"/>
      <c r="C129" s="12"/>
      <c r="D129" s="12"/>
      <c r="E129" s="198" t="s">
        <v>1</v>
      </c>
      <c r="F129" s="199"/>
      <c r="G129" s="164">
        <f>SUM(G127:G128)</f>
        <v>1.4636019697600633</v>
      </c>
      <c r="H129" s="164">
        <f t="shared" ref="H129:I129" si="21">SUM(H127:H128)</f>
        <v>1.7066808560636002</v>
      </c>
      <c r="I129" s="164">
        <f t="shared" si="21"/>
        <v>6.402467033435137</v>
      </c>
      <c r="J129" s="164">
        <f>SUM(G129:I129)</f>
        <v>9.572749859258801</v>
      </c>
      <c r="N129" s="12"/>
      <c r="O129" s="12"/>
      <c r="P129" s="14"/>
    </row>
    <row r="130" spans="2:16" x14ac:dyDescent="0.25">
      <c r="B130" s="13"/>
      <c r="C130" s="12"/>
      <c r="D130" s="12"/>
      <c r="J130" s="12"/>
      <c r="K130" s="12"/>
      <c r="L130" s="12"/>
      <c r="M130" s="12"/>
      <c r="N130" s="12"/>
      <c r="O130" s="12"/>
      <c r="P130" s="14"/>
    </row>
    <row r="131" spans="2:16" x14ac:dyDescent="0.25"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7"/>
    </row>
    <row r="134" spans="2:16" x14ac:dyDescent="0.25">
      <c r="I134" s="185" t="s">
        <v>107</v>
      </c>
    </row>
  </sheetData>
  <sortState ref="C32:I37">
    <sortCondition descending="1" ref="G32:G37"/>
  </sortState>
  <mergeCells count="54">
    <mergeCell ref="B1:O2"/>
    <mergeCell ref="E9:M9"/>
    <mergeCell ref="E11:E12"/>
    <mergeCell ref="F11:G11"/>
    <mergeCell ref="H11:I11"/>
    <mergeCell ref="J11:K11"/>
    <mergeCell ref="L11:M11"/>
    <mergeCell ref="L39:O39"/>
    <mergeCell ref="F26:L26"/>
    <mergeCell ref="C39:I39"/>
    <mergeCell ref="D50:J50"/>
    <mergeCell ref="L51:N51"/>
    <mergeCell ref="C29:I29"/>
    <mergeCell ref="F30:G30"/>
    <mergeCell ref="D30:E30"/>
    <mergeCell ref="H30:I30"/>
    <mergeCell ref="E17:M17"/>
    <mergeCell ref="F20:L20"/>
    <mergeCell ref="L30:L31"/>
    <mergeCell ref="M30:O30"/>
    <mergeCell ref="L29:O29"/>
    <mergeCell ref="D51:D52"/>
    <mergeCell ref="D60:J60"/>
    <mergeCell ref="E105:G106"/>
    <mergeCell ref="L63:N63"/>
    <mergeCell ref="L75:N75"/>
    <mergeCell ref="D84:J84"/>
    <mergeCell ref="D75:D76"/>
    <mergeCell ref="E75:F75"/>
    <mergeCell ref="G75:I75"/>
    <mergeCell ref="J75:J76"/>
    <mergeCell ref="D72:J72"/>
    <mergeCell ref="G63:I63"/>
    <mergeCell ref="J63:J64"/>
    <mergeCell ref="D74:J74"/>
    <mergeCell ref="M90:N90"/>
    <mergeCell ref="D98:D99"/>
    <mergeCell ref="E51:F51"/>
    <mergeCell ref="E107:E108"/>
    <mergeCell ref="F107:G107"/>
    <mergeCell ref="G51:I51"/>
    <mergeCell ref="J51:J52"/>
    <mergeCell ref="E90:F90"/>
    <mergeCell ref="G90:H90"/>
    <mergeCell ref="I90:J90"/>
    <mergeCell ref="E127:F127"/>
    <mergeCell ref="E128:F128"/>
    <mergeCell ref="E129:F129"/>
    <mergeCell ref="K105:M106"/>
    <mergeCell ref="D62:J62"/>
    <mergeCell ref="D63:D64"/>
    <mergeCell ref="E63:F63"/>
    <mergeCell ref="D90:D91"/>
    <mergeCell ref="K90:L90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46"/>
  <sheetViews>
    <sheetView zoomScaleNormal="100" workbookViewId="0">
      <selection activeCell="C10" sqref="C10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225" t="s">
        <v>111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2:17" ht="15" customHeight="1" x14ac:dyDescent="0.25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2:17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e">
        <f>+#REF!</f>
        <v>#REF!</v>
      </c>
      <c r="L3" s="7"/>
      <c r="M3" s="5"/>
      <c r="N3" s="8"/>
      <c r="O3" s="8"/>
      <c r="P3" s="8"/>
    </row>
    <row r="4" spans="2:17" x14ac:dyDescent="0.25">
      <c r="C4" s="6"/>
      <c r="D4" s="6"/>
      <c r="E4" s="6"/>
      <c r="F4" s="5" t="str">
        <f>+B29</f>
        <v>2. Km de carreteras por cada 1000 habitantes</v>
      </c>
      <c r="G4" s="6"/>
      <c r="H4" s="5"/>
      <c r="I4" s="7"/>
      <c r="J4" s="7"/>
      <c r="L4" s="7"/>
      <c r="M4" s="5"/>
      <c r="N4" s="8"/>
      <c r="O4" s="8"/>
      <c r="P4" s="8"/>
    </row>
    <row r="5" spans="2:17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7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7" x14ac:dyDescent="0.25">
      <c r="B8" s="13"/>
      <c r="C8" s="12"/>
      <c r="N8" s="12"/>
      <c r="P8" s="18"/>
      <c r="Q8" s="3"/>
    </row>
    <row r="9" spans="2:17" x14ac:dyDescent="0.25">
      <c r="B9" s="13"/>
      <c r="E9" s="218" t="s">
        <v>8</v>
      </c>
      <c r="F9" s="218"/>
      <c r="G9" s="218"/>
      <c r="H9" s="218"/>
      <c r="I9" s="218"/>
      <c r="J9" s="218"/>
      <c r="K9" s="218"/>
      <c r="L9" s="218"/>
      <c r="M9" s="218"/>
      <c r="P9" s="18"/>
      <c r="Q9" s="3"/>
    </row>
    <row r="10" spans="2:17" x14ac:dyDescent="0.25">
      <c r="B10" s="13"/>
      <c r="E10" s="37"/>
      <c r="F10" s="37"/>
      <c r="G10" s="37"/>
      <c r="H10" s="37"/>
      <c r="I10" s="37" t="s">
        <v>14</v>
      </c>
      <c r="J10" s="37"/>
      <c r="K10" s="37"/>
      <c r="L10" s="37"/>
      <c r="M10" s="37"/>
      <c r="P10" s="18"/>
      <c r="Q10" s="3"/>
    </row>
    <row r="11" spans="2:17" x14ac:dyDescent="0.25">
      <c r="B11" s="13"/>
      <c r="E11" s="226" t="s">
        <v>12</v>
      </c>
      <c r="F11" s="213" t="s">
        <v>4</v>
      </c>
      <c r="G11" s="213"/>
      <c r="H11" s="213" t="s">
        <v>44</v>
      </c>
      <c r="I11" s="213"/>
      <c r="J11" s="213" t="s">
        <v>5</v>
      </c>
      <c r="K11" s="213"/>
      <c r="L11" s="213" t="s">
        <v>1</v>
      </c>
      <c r="M11" s="213"/>
      <c r="P11" s="18"/>
      <c r="Q11" s="3"/>
    </row>
    <row r="12" spans="2:17" x14ac:dyDescent="0.25">
      <c r="B12" s="13"/>
      <c r="E12" s="226"/>
      <c r="F12" s="28" t="s">
        <v>13</v>
      </c>
      <c r="G12" s="32" t="s">
        <v>10</v>
      </c>
      <c r="H12" s="28" t="s">
        <v>13</v>
      </c>
      <c r="I12" s="32" t="s">
        <v>10</v>
      </c>
      <c r="J12" s="28" t="s">
        <v>13</v>
      </c>
      <c r="K12" s="32" t="s">
        <v>10</v>
      </c>
      <c r="L12" s="28" t="s">
        <v>13</v>
      </c>
      <c r="M12" s="32" t="s">
        <v>10</v>
      </c>
      <c r="P12" s="18"/>
      <c r="Q12" s="3"/>
    </row>
    <row r="13" spans="2:17" x14ac:dyDescent="0.25">
      <c r="B13" s="13"/>
      <c r="E13" s="26" t="s">
        <v>6</v>
      </c>
      <c r="F13" s="48">
        <v>1216.7339999999995</v>
      </c>
      <c r="G13" s="33">
        <f>+F13/F15</f>
        <v>0.81212405186982872</v>
      </c>
      <c r="H13" s="48">
        <v>576.01300100000003</v>
      </c>
      <c r="I13" s="33">
        <f>+H13/H15</f>
        <v>0.32962325742381959</v>
      </c>
      <c r="J13" s="48">
        <v>402.28399999999999</v>
      </c>
      <c r="K13" s="33">
        <f>+J13/J15</f>
        <v>6.5223355525760557E-2</v>
      </c>
      <c r="L13" s="42">
        <f>+J13+H13+F13</f>
        <v>2195.0310009999994</v>
      </c>
      <c r="M13" s="33">
        <f>+L13/L15</f>
        <v>0.23317926036983117</v>
      </c>
      <c r="P13" s="18"/>
      <c r="Q13" s="3"/>
    </row>
    <row r="14" spans="2:17" x14ac:dyDescent="0.25">
      <c r="B14" s="13"/>
      <c r="E14" s="26" t="s">
        <v>7</v>
      </c>
      <c r="F14" s="48">
        <v>281.47799999999995</v>
      </c>
      <c r="G14" s="33">
        <f>+F14/F15</f>
        <v>0.18787594813017119</v>
      </c>
      <c r="H14" s="48">
        <v>1171.475952</v>
      </c>
      <c r="I14" s="33">
        <f>+H14/H15</f>
        <v>0.67037674257618041</v>
      </c>
      <c r="J14" s="48">
        <v>5765.5066136110145</v>
      </c>
      <c r="K14" s="33">
        <f>+J14/J15</f>
        <v>0.93477664447423947</v>
      </c>
      <c r="L14" s="42">
        <f>+J14+H14+F14</f>
        <v>7218.4605656110143</v>
      </c>
      <c r="M14" s="33">
        <f>+L14/L15</f>
        <v>0.76682073963016883</v>
      </c>
      <c r="P14" s="18"/>
      <c r="Q14" s="3"/>
    </row>
    <row r="15" spans="2:17" x14ac:dyDescent="0.25">
      <c r="B15" s="13"/>
      <c r="E15" s="27" t="s">
        <v>1</v>
      </c>
      <c r="F15" s="43">
        <f t="shared" ref="F15:K15" si="0">+F14+F13</f>
        <v>1498.2119999999995</v>
      </c>
      <c r="G15" s="34">
        <f t="shared" si="0"/>
        <v>0.99999999999999989</v>
      </c>
      <c r="H15" s="43">
        <f t="shared" si="0"/>
        <v>1747.488953</v>
      </c>
      <c r="I15" s="34">
        <f t="shared" si="0"/>
        <v>1</v>
      </c>
      <c r="J15" s="43">
        <f t="shared" si="0"/>
        <v>6167.7906136110141</v>
      </c>
      <c r="K15" s="34">
        <f t="shared" si="0"/>
        <v>1</v>
      </c>
      <c r="L15" s="43">
        <f>+J15+H15+F15</f>
        <v>9413.4915666110137</v>
      </c>
      <c r="M15" s="34">
        <f>+M14+M13</f>
        <v>1</v>
      </c>
      <c r="P15" s="18"/>
      <c r="Q15" s="3"/>
    </row>
    <row r="16" spans="2:17" x14ac:dyDescent="0.25">
      <c r="B16" s="13"/>
      <c r="E16" s="39" t="s">
        <v>2</v>
      </c>
      <c r="F16" s="34">
        <f>+F15/L15</f>
        <v>0.15915582325627731</v>
      </c>
      <c r="G16" s="40"/>
      <c r="H16" s="34">
        <f>+H15/L15</f>
        <v>0.1856366408398579</v>
      </c>
      <c r="I16" s="40"/>
      <c r="J16" s="34">
        <f>+J15/L15</f>
        <v>0.65520753590386482</v>
      </c>
      <c r="K16" s="40"/>
      <c r="L16" s="34">
        <f>+J16+H16+F16</f>
        <v>1</v>
      </c>
      <c r="M16" s="34"/>
      <c r="P16" s="18"/>
      <c r="Q16" s="3"/>
    </row>
    <row r="17" spans="2:17" x14ac:dyDescent="0.25">
      <c r="B17" s="13"/>
      <c r="E17" s="209" t="s">
        <v>15</v>
      </c>
      <c r="F17" s="209"/>
      <c r="G17" s="209"/>
      <c r="H17" s="209"/>
      <c r="I17" s="209"/>
      <c r="J17" s="209"/>
      <c r="K17" s="209"/>
      <c r="L17" s="209"/>
      <c r="M17" s="209"/>
      <c r="P17" s="18"/>
      <c r="Q17" s="3"/>
    </row>
    <row r="18" spans="2:17" x14ac:dyDescent="0.25">
      <c r="B18" s="13"/>
      <c r="C18" s="22"/>
      <c r="D18" s="22"/>
      <c r="E18" s="22"/>
      <c r="P18" s="18"/>
      <c r="Q18" s="3"/>
    </row>
    <row r="19" spans="2:17" x14ac:dyDescent="0.25">
      <c r="B19" s="13"/>
      <c r="C19" s="22"/>
      <c r="D19" s="22"/>
      <c r="P19" s="18"/>
      <c r="Q19" s="3"/>
    </row>
    <row r="20" spans="2:17" x14ac:dyDescent="0.25">
      <c r="B20" s="13"/>
      <c r="F20" s="210" t="s">
        <v>8</v>
      </c>
      <c r="G20" s="210"/>
      <c r="H20" s="210"/>
      <c r="I20" s="210"/>
      <c r="J20" s="210"/>
      <c r="K20" s="210"/>
      <c r="L20" s="210"/>
      <c r="P20" s="18"/>
      <c r="Q20" s="3"/>
    </row>
    <row r="21" spans="2:17" ht="24" x14ac:dyDescent="0.25">
      <c r="B21" s="13"/>
      <c r="F21" s="38" t="s">
        <v>9</v>
      </c>
      <c r="G21" s="30" t="s">
        <v>6</v>
      </c>
      <c r="H21" s="35" t="s">
        <v>10</v>
      </c>
      <c r="I21" s="31" t="s">
        <v>7</v>
      </c>
      <c r="J21" s="35" t="s">
        <v>10</v>
      </c>
      <c r="K21" s="23" t="s">
        <v>1</v>
      </c>
      <c r="L21" s="35" t="s">
        <v>10</v>
      </c>
      <c r="P21" s="18"/>
      <c r="Q21" s="3"/>
    </row>
    <row r="22" spans="2:17" x14ac:dyDescent="0.25">
      <c r="B22" s="13"/>
      <c r="F22" s="26" t="s">
        <v>4</v>
      </c>
      <c r="G22" s="49">
        <v>1216.7339999999995</v>
      </c>
      <c r="H22" s="46">
        <f>+G22/G25</f>
        <v>0.5543129001119742</v>
      </c>
      <c r="I22" s="49">
        <v>281.47799999999995</v>
      </c>
      <c r="J22" s="46">
        <f>+I22/I25</f>
        <v>3.8994186841024035E-2</v>
      </c>
      <c r="K22" s="44">
        <f>+I22+G22</f>
        <v>1498.2119999999995</v>
      </c>
      <c r="L22" s="46">
        <f>+K22/K25</f>
        <v>0.15915582325627731</v>
      </c>
      <c r="P22" s="18"/>
      <c r="Q22" s="3"/>
    </row>
    <row r="23" spans="2:17" x14ac:dyDescent="0.25">
      <c r="B23" s="13"/>
      <c r="F23" s="26" t="s">
        <v>44</v>
      </c>
      <c r="G23" s="49">
        <v>576.01300100000003</v>
      </c>
      <c r="H23" s="46">
        <f>+G23/G25</f>
        <v>0.26241679536078688</v>
      </c>
      <c r="I23" s="49">
        <v>1171.475952</v>
      </c>
      <c r="J23" s="46">
        <f>+I23/I25</f>
        <v>0.16228888990277932</v>
      </c>
      <c r="K23" s="44">
        <f>+I23+G23</f>
        <v>1747.488953</v>
      </c>
      <c r="L23" s="46">
        <f>+K23/K25</f>
        <v>0.1856366408398579</v>
      </c>
      <c r="P23" s="18"/>
      <c r="Q23" s="3"/>
    </row>
    <row r="24" spans="2:17" x14ac:dyDescent="0.25">
      <c r="B24" s="13"/>
      <c r="F24" s="26" t="s">
        <v>5</v>
      </c>
      <c r="G24" s="49">
        <v>402.28399999999999</v>
      </c>
      <c r="H24" s="46">
        <f>+G24/G25</f>
        <v>0.18327030452723894</v>
      </c>
      <c r="I24" s="49">
        <v>5765.5066136110145</v>
      </c>
      <c r="J24" s="46">
        <f>+I24/I25</f>
        <v>0.7987169232561967</v>
      </c>
      <c r="K24" s="44">
        <f>+I24+G24</f>
        <v>6167.7906136110141</v>
      </c>
      <c r="L24" s="46">
        <f>+K24/K25</f>
        <v>0.65520753590386482</v>
      </c>
      <c r="P24" s="18"/>
      <c r="Q24" s="3"/>
    </row>
    <row r="25" spans="2:17" x14ac:dyDescent="0.25">
      <c r="B25" s="13"/>
      <c r="F25" s="36" t="s">
        <v>1</v>
      </c>
      <c r="G25" s="45">
        <f t="shared" ref="G25:L25" si="1">SUM(G22:G24)</f>
        <v>2195.0310009999994</v>
      </c>
      <c r="H25" s="47">
        <f t="shared" si="1"/>
        <v>1</v>
      </c>
      <c r="I25" s="45">
        <f t="shared" si="1"/>
        <v>7218.4605656110143</v>
      </c>
      <c r="J25" s="47">
        <f t="shared" si="1"/>
        <v>1</v>
      </c>
      <c r="K25" s="45">
        <f t="shared" si="1"/>
        <v>9413.4915666110137</v>
      </c>
      <c r="L25" s="47">
        <f t="shared" si="1"/>
        <v>1</v>
      </c>
      <c r="P25" s="18"/>
      <c r="Q25" s="3"/>
    </row>
    <row r="26" spans="2:17" x14ac:dyDescent="0.25">
      <c r="B26" s="13"/>
      <c r="F26" s="209" t="s">
        <v>11</v>
      </c>
      <c r="G26" s="209"/>
      <c r="H26" s="209"/>
      <c r="I26" s="209"/>
      <c r="J26" s="209"/>
      <c r="K26" s="209"/>
      <c r="L26" s="209"/>
      <c r="P26" s="18"/>
      <c r="Q26" s="3"/>
    </row>
    <row r="27" spans="2:17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7" x14ac:dyDescent="0.25">
      <c r="B29" s="19" t="s">
        <v>89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7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7" x14ac:dyDescent="0.25">
      <c r="B31" s="13"/>
      <c r="C31" s="12"/>
      <c r="D31" s="12"/>
      <c r="E31" s="12" t="s">
        <v>92</v>
      </c>
      <c r="F31" s="12"/>
      <c r="G31" s="12"/>
      <c r="H31" s="160">
        <v>1301298</v>
      </c>
      <c r="I31" s="12"/>
      <c r="J31" s="12"/>
      <c r="K31" s="12"/>
      <c r="L31" s="12"/>
      <c r="M31" s="12"/>
      <c r="N31" s="12"/>
      <c r="O31" s="12"/>
      <c r="P31" s="14"/>
    </row>
    <row r="32" spans="2:17" x14ac:dyDescent="0.25">
      <c r="B32" s="13"/>
      <c r="C32" s="12"/>
      <c r="D32" s="12"/>
      <c r="I32" s="12"/>
      <c r="J32" s="12"/>
      <c r="K32" s="12"/>
      <c r="L32" s="12"/>
      <c r="M32" s="12"/>
      <c r="N32" s="12"/>
      <c r="O32" s="12"/>
      <c r="P32" s="14"/>
    </row>
    <row r="33" spans="2:16" x14ac:dyDescent="0.25">
      <c r="B33" s="13"/>
      <c r="C33" s="12"/>
      <c r="D33" s="12"/>
      <c r="E33" s="161" t="s">
        <v>97</v>
      </c>
      <c r="F33" s="161"/>
      <c r="G33" s="162" t="s">
        <v>93</v>
      </c>
      <c r="H33" s="162" t="s">
        <v>94</v>
      </c>
      <c r="I33" s="162" t="s">
        <v>95</v>
      </c>
      <c r="J33" s="163" t="s">
        <v>96</v>
      </c>
      <c r="N33" s="12"/>
      <c r="O33" s="12"/>
      <c r="P33" s="14"/>
    </row>
    <row r="34" spans="2:16" x14ac:dyDescent="0.25">
      <c r="B34" s="13"/>
      <c r="C34" s="12"/>
      <c r="D34" s="12"/>
      <c r="E34" s="198" t="s">
        <v>90</v>
      </c>
      <c r="F34" s="199"/>
      <c r="G34" s="164">
        <f>+G22/H31*1000</f>
        <v>0.93501565360125005</v>
      </c>
      <c r="H34" s="165">
        <f>+G23/H31*1000</f>
        <v>0.44264495987852132</v>
      </c>
      <c r="I34" s="164">
        <f>+G24/H31*1000</f>
        <v>0.30914056580429694</v>
      </c>
      <c r="J34" s="164">
        <f>+G25/H31*1000</f>
        <v>1.6868011792840683</v>
      </c>
      <c r="N34" s="12"/>
      <c r="O34" s="12"/>
      <c r="P34" s="14"/>
    </row>
    <row r="35" spans="2:16" x14ac:dyDescent="0.25">
      <c r="B35" s="13"/>
      <c r="C35" s="12"/>
      <c r="D35" s="12"/>
      <c r="E35" s="198" t="s">
        <v>91</v>
      </c>
      <c r="F35" s="199"/>
      <c r="G35" s="164">
        <f>+I22/H31*1000</f>
        <v>0.21630556567365811</v>
      </c>
      <c r="H35" s="164">
        <f>+I23/H31*1000</f>
        <v>0.90023649617535717</v>
      </c>
      <c r="I35" s="164">
        <f>+I24/H31*1000</f>
        <v>4.4305813223496955</v>
      </c>
      <c r="J35" s="164">
        <f>+I25/H31*1000</f>
        <v>5.5471233841987111</v>
      </c>
      <c r="N35" s="12"/>
      <c r="O35" s="12"/>
      <c r="P35" s="14"/>
    </row>
    <row r="36" spans="2:16" x14ac:dyDescent="0.25">
      <c r="B36" s="13"/>
      <c r="C36" s="12"/>
      <c r="D36" s="12"/>
      <c r="E36" s="198" t="s">
        <v>1</v>
      </c>
      <c r="F36" s="199"/>
      <c r="G36" s="164">
        <f>SUM(G34:G35)</f>
        <v>1.1513212192749083</v>
      </c>
      <c r="H36" s="164">
        <f t="shared" ref="H36:I36" si="2">SUM(H34:H35)</f>
        <v>1.3428814560538784</v>
      </c>
      <c r="I36" s="164">
        <f t="shared" si="2"/>
        <v>4.7397218881539924</v>
      </c>
      <c r="J36" s="164">
        <f>+K25/H31*1000</f>
        <v>7.2339245634827796</v>
      </c>
      <c r="N36" s="12"/>
      <c r="O36" s="12"/>
      <c r="P36" s="14"/>
    </row>
    <row r="37" spans="2:16" x14ac:dyDescent="0.25">
      <c r="B37" s="13"/>
      <c r="C37" s="12"/>
      <c r="D37" s="12"/>
      <c r="J37" s="12"/>
      <c r="K37" s="12"/>
      <c r="L37" s="12"/>
      <c r="M37" s="12"/>
      <c r="N37" s="12"/>
      <c r="O37" s="12"/>
      <c r="P37" s="14"/>
    </row>
    <row r="38" spans="2:16" x14ac:dyDescent="0.25">
      <c r="B38" s="13"/>
      <c r="C38" s="12"/>
      <c r="D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12"/>
      <c r="D40" s="12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6" spans="2:16" ht="15" customHeight="1" x14ac:dyDescent="0.25"/>
  </sheetData>
  <sortState ref="K11:L23">
    <sortCondition descending="1" ref="K12:K24"/>
  </sortState>
  <mergeCells count="13">
    <mergeCell ref="E17:M17"/>
    <mergeCell ref="F26:L26"/>
    <mergeCell ref="F20:L20"/>
    <mergeCell ref="E9:M9"/>
    <mergeCell ref="E36:F36"/>
    <mergeCell ref="E35:F35"/>
    <mergeCell ref="E34:F34"/>
    <mergeCell ref="B1:P2"/>
    <mergeCell ref="F11:G11"/>
    <mergeCell ref="H11:I11"/>
    <mergeCell ref="J11:K11"/>
    <mergeCell ref="L11:M11"/>
    <mergeCell ref="E11:E1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>
      <selection activeCell="C6" sqref="C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25" t="s">
        <v>112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2:16" ht="15" customHeight="1" x14ac:dyDescent="0.25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>
        <f>+B44</f>
        <v>0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Km de carreteras por cada 1000 habitantes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218" t="s">
        <v>8</v>
      </c>
      <c r="F9" s="218"/>
      <c r="G9" s="218"/>
      <c r="H9" s="218"/>
      <c r="I9" s="218"/>
      <c r="J9" s="218"/>
      <c r="K9" s="218"/>
      <c r="L9" s="218"/>
      <c r="M9" s="218"/>
      <c r="P9" s="18"/>
    </row>
    <row r="10" spans="2:16" x14ac:dyDescent="0.25">
      <c r="B10" s="13"/>
      <c r="E10" s="37"/>
      <c r="F10" s="37"/>
      <c r="G10" s="37"/>
      <c r="H10" s="37"/>
      <c r="I10" s="37" t="s">
        <v>14</v>
      </c>
      <c r="J10" s="37"/>
      <c r="K10" s="37"/>
      <c r="L10" s="37"/>
      <c r="M10" s="37"/>
      <c r="P10" s="18"/>
    </row>
    <row r="11" spans="2:16" x14ac:dyDescent="0.25">
      <c r="B11" s="13"/>
      <c r="E11" s="226" t="s">
        <v>12</v>
      </c>
      <c r="F11" s="213" t="s">
        <v>4</v>
      </c>
      <c r="G11" s="213"/>
      <c r="H11" s="213" t="s">
        <v>44</v>
      </c>
      <c r="I11" s="213"/>
      <c r="J11" s="213" t="s">
        <v>5</v>
      </c>
      <c r="K11" s="213"/>
      <c r="L11" s="213" t="s">
        <v>1</v>
      </c>
      <c r="M11" s="213"/>
      <c r="P11" s="18"/>
    </row>
    <row r="12" spans="2:16" x14ac:dyDescent="0.25">
      <c r="B12" s="13"/>
      <c r="E12" s="226"/>
      <c r="F12" s="29" t="s">
        <v>13</v>
      </c>
      <c r="G12" s="32" t="s">
        <v>10</v>
      </c>
      <c r="H12" s="29" t="s">
        <v>13</v>
      </c>
      <c r="I12" s="32" t="s">
        <v>10</v>
      </c>
      <c r="J12" s="29" t="s">
        <v>13</v>
      </c>
      <c r="K12" s="32" t="s">
        <v>10</v>
      </c>
      <c r="L12" s="29" t="s">
        <v>13</v>
      </c>
      <c r="M12" s="32" t="s">
        <v>10</v>
      </c>
      <c r="P12" s="18"/>
    </row>
    <row r="13" spans="2:16" x14ac:dyDescent="0.25">
      <c r="B13" s="13"/>
      <c r="E13" s="26" t="s">
        <v>6</v>
      </c>
      <c r="F13" s="48">
        <v>1444.6799999999994</v>
      </c>
      <c r="G13" s="33">
        <f>+F13/F15</f>
        <v>0.76197890459598783</v>
      </c>
      <c r="H13" s="48">
        <v>565.32980699999996</v>
      </c>
      <c r="I13" s="33">
        <f>+H13/H15</f>
        <v>0.19436764750478921</v>
      </c>
      <c r="J13" s="48">
        <v>124.66299999999994</v>
      </c>
      <c r="K13" s="33">
        <f>+J13/J15</f>
        <v>1.1645838194522284E-2</v>
      </c>
      <c r="L13" s="42">
        <f>+J13+H13+F13</f>
        <v>2134.672806999999</v>
      </c>
      <c r="M13" s="33">
        <f>+L13/L15</f>
        <v>0.13764065789677885</v>
      </c>
      <c r="P13" s="18"/>
    </row>
    <row r="14" spans="2:16" x14ac:dyDescent="0.25">
      <c r="B14" s="13"/>
      <c r="E14" s="26" t="s">
        <v>7</v>
      </c>
      <c r="F14" s="48">
        <v>451.27800000000008</v>
      </c>
      <c r="G14" s="33">
        <f>+F14/F15</f>
        <v>0.23802109540401223</v>
      </c>
      <c r="H14" s="48">
        <v>2343.2293810000001</v>
      </c>
      <c r="I14" s="33">
        <f>+H14/H15</f>
        <v>0.8056323524952107</v>
      </c>
      <c r="J14" s="48">
        <v>10579.847737461234</v>
      </c>
      <c r="K14" s="33">
        <f>+J14/J15</f>
        <v>0.98835416180547764</v>
      </c>
      <c r="L14" s="42">
        <f>+J14+H14+F14</f>
        <v>13374.355118461235</v>
      </c>
      <c r="M14" s="33">
        <f>+L14/L15</f>
        <v>0.86235934210322129</v>
      </c>
      <c r="P14" s="18"/>
    </row>
    <row r="15" spans="2:16" x14ac:dyDescent="0.25">
      <c r="B15" s="13"/>
      <c r="E15" s="27" t="s">
        <v>1</v>
      </c>
      <c r="F15" s="43">
        <f t="shared" ref="F15:K15" si="0">+F14+F13</f>
        <v>1895.9579999999994</v>
      </c>
      <c r="G15" s="34">
        <f t="shared" si="0"/>
        <v>1</v>
      </c>
      <c r="H15" s="43">
        <f t="shared" si="0"/>
        <v>2908.5591880000002</v>
      </c>
      <c r="I15" s="34">
        <f t="shared" si="0"/>
        <v>0.99999999999999989</v>
      </c>
      <c r="J15" s="43">
        <f t="shared" si="0"/>
        <v>10704.510737461234</v>
      </c>
      <c r="K15" s="34">
        <f t="shared" si="0"/>
        <v>0.99999999999999989</v>
      </c>
      <c r="L15" s="43">
        <f>+J15+H15+F15</f>
        <v>15509.027925461232</v>
      </c>
      <c r="M15" s="34">
        <f>+M14+M13</f>
        <v>1.0000000000000002</v>
      </c>
      <c r="P15" s="18"/>
    </row>
    <row r="16" spans="2:16" x14ac:dyDescent="0.25">
      <c r="B16" s="13"/>
      <c r="E16" s="39" t="s">
        <v>2</v>
      </c>
      <c r="F16" s="34">
        <f>+F15/L15</f>
        <v>0.12224866762199826</v>
      </c>
      <c r="G16" s="40"/>
      <c r="H16" s="34">
        <f>+H15/L15</f>
        <v>0.187539747944164</v>
      </c>
      <c r="I16" s="40"/>
      <c r="J16" s="34">
        <f>+J15/L15</f>
        <v>0.6902115844338379</v>
      </c>
      <c r="K16" s="40"/>
      <c r="L16" s="34">
        <f>+J16+H16+F16</f>
        <v>1.0000000000000002</v>
      </c>
      <c r="M16" s="34"/>
      <c r="P16" s="18"/>
    </row>
    <row r="17" spans="2:16" x14ac:dyDescent="0.25">
      <c r="B17" s="13"/>
      <c r="E17" s="209" t="s">
        <v>15</v>
      </c>
      <c r="F17" s="209"/>
      <c r="G17" s="209"/>
      <c r="H17" s="209"/>
      <c r="I17" s="209"/>
      <c r="J17" s="209"/>
      <c r="K17" s="209"/>
      <c r="L17" s="209"/>
      <c r="M17" s="209"/>
      <c r="P17" s="18"/>
    </row>
    <row r="18" spans="2:16" x14ac:dyDescent="0.25">
      <c r="B18" s="13"/>
      <c r="C18" s="25"/>
      <c r="D18" s="25"/>
      <c r="E18" s="25"/>
      <c r="P18" s="18"/>
    </row>
    <row r="19" spans="2:16" x14ac:dyDescent="0.25">
      <c r="B19" s="13"/>
      <c r="C19" s="25"/>
      <c r="D19" s="25"/>
      <c r="P19" s="18"/>
    </row>
    <row r="20" spans="2:16" x14ac:dyDescent="0.25">
      <c r="B20" s="13"/>
      <c r="F20" s="210" t="s">
        <v>8</v>
      </c>
      <c r="G20" s="210"/>
      <c r="H20" s="210"/>
      <c r="I20" s="210"/>
      <c r="J20" s="210"/>
      <c r="K20" s="210"/>
      <c r="L20" s="210"/>
      <c r="P20" s="18"/>
    </row>
    <row r="21" spans="2:16" ht="24" x14ac:dyDescent="0.25">
      <c r="B21" s="13"/>
      <c r="F21" s="38" t="s">
        <v>9</v>
      </c>
      <c r="G21" s="30" t="s">
        <v>6</v>
      </c>
      <c r="H21" s="35" t="s">
        <v>10</v>
      </c>
      <c r="I21" s="31" t="s">
        <v>7</v>
      </c>
      <c r="J21" s="35" t="s">
        <v>10</v>
      </c>
      <c r="K21" s="24" t="s">
        <v>1</v>
      </c>
      <c r="L21" s="35" t="s">
        <v>10</v>
      </c>
      <c r="P21" s="18"/>
    </row>
    <row r="22" spans="2:16" x14ac:dyDescent="0.25">
      <c r="B22" s="13"/>
      <c r="F22" s="26" t="s">
        <v>4</v>
      </c>
      <c r="G22" s="49">
        <v>1444.6799999999994</v>
      </c>
      <c r="H22" s="46">
        <f>+G22/G25</f>
        <v>0.67676882155551799</v>
      </c>
      <c r="I22" s="49">
        <v>451.27800000000008</v>
      </c>
      <c r="J22" s="46">
        <f>+I22/I25</f>
        <v>3.3742038102239448E-2</v>
      </c>
      <c r="K22" s="49">
        <f>+I22+G22</f>
        <v>1895.9579999999994</v>
      </c>
      <c r="L22" s="46">
        <f>+K22/K25</f>
        <v>0.12224866762199825</v>
      </c>
      <c r="P22" s="18"/>
    </row>
    <row r="23" spans="2:16" x14ac:dyDescent="0.25">
      <c r="B23" s="13"/>
      <c r="F23" s="26" t="s">
        <v>44</v>
      </c>
      <c r="G23" s="49">
        <v>565.32980699999996</v>
      </c>
      <c r="H23" s="46">
        <f>+G23/G25</f>
        <v>0.26483206472962773</v>
      </c>
      <c r="I23" s="49">
        <v>2343.2293810000001</v>
      </c>
      <c r="J23" s="46">
        <f>+I23/I25</f>
        <v>0.17520316757295712</v>
      </c>
      <c r="K23" s="49">
        <f>+I23+G23</f>
        <v>2908.5591880000002</v>
      </c>
      <c r="L23" s="46">
        <f>+K23/K25</f>
        <v>0.18753974794416398</v>
      </c>
      <c r="P23" s="18"/>
    </row>
    <row r="24" spans="2:16" x14ac:dyDescent="0.25">
      <c r="B24" s="13"/>
      <c r="F24" s="26" t="s">
        <v>5</v>
      </c>
      <c r="G24" s="49">
        <v>124.66299999999994</v>
      </c>
      <c r="H24" s="46">
        <f>+G24/G25</f>
        <v>5.8399113714854178E-2</v>
      </c>
      <c r="I24" s="49">
        <v>10579.847737461234</v>
      </c>
      <c r="J24" s="46">
        <f>+I24/I25</f>
        <v>0.79105479432480352</v>
      </c>
      <c r="K24" s="49">
        <f>+I24+G24</f>
        <v>10704.510737461234</v>
      </c>
      <c r="L24" s="46">
        <f>+K24/K25</f>
        <v>0.69021158443383779</v>
      </c>
      <c r="P24" s="18"/>
    </row>
    <row r="25" spans="2:16" x14ac:dyDescent="0.25">
      <c r="B25" s="13"/>
      <c r="F25" s="41" t="s">
        <v>1</v>
      </c>
      <c r="G25" s="45">
        <f t="shared" ref="G25:L25" si="1">SUM(G22:G24)</f>
        <v>2134.6728069999995</v>
      </c>
      <c r="H25" s="47">
        <f t="shared" si="1"/>
        <v>0.99999999999999989</v>
      </c>
      <c r="I25" s="45">
        <f t="shared" si="1"/>
        <v>13374.355118461233</v>
      </c>
      <c r="J25" s="47">
        <f t="shared" si="1"/>
        <v>1</v>
      </c>
      <c r="K25" s="45">
        <f t="shared" si="1"/>
        <v>15509.027925461234</v>
      </c>
      <c r="L25" s="47">
        <f t="shared" si="1"/>
        <v>1</v>
      </c>
      <c r="P25" s="18"/>
    </row>
    <row r="26" spans="2:16" x14ac:dyDescent="0.25">
      <c r="B26" s="13"/>
      <c r="F26" s="209" t="s">
        <v>11</v>
      </c>
      <c r="G26" s="209"/>
      <c r="H26" s="209"/>
      <c r="I26" s="209"/>
      <c r="J26" s="209"/>
      <c r="K26" s="209"/>
      <c r="L26" s="209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89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2" t="s">
        <v>92</v>
      </c>
      <c r="F31" s="12"/>
      <c r="G31" s="12"/>
      <c r="H31" s="160">
        <v>1324371</v>
      </c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C32" s="12"/>
      <c r="D32" s="12"/>
      <c r="I32" s="12"/>
      <c r="J32" s="12"/>
      <c r="K32" s="12"/>
      <c r="L32" s="12"/>
      <c r="M32" s="12"/>
      <c r="N32" s="12"/>
      <c r="O32" s="12"/>
      <c r="P32" s="14"/>
    </row>
    <row r="33" spans="2:16" x14ac:dyDescent="0.25">
      <c r="B33" s="13"/>
      <c r="C33" s="12"/>
      <c r="D33" s="12"/>
      <c r="E33" s="161" t="s">
        <v>97</v>
      </c>
      <c r="F33" s="161"/>
      <c r="G33" s="162" t="s">
        <v>93</v>
      </c>
      <c r="H33" s="162" t="s">
        <v>94</v>
      </c>
      <c r="I33" s="162" t="s">
        <v>95</v>
      </c>
      <c r="J33" s="163" t="s">
        <v>96</v>
      </c>
      <c r="N33" s="12"/>
      <c r="O33" s="12"/>
      <c r="P33" s="14"/>
    </row>
    <row r="34" spans="2:16" x14ac:dyDescent="0.25">
      <c r="B34" s="13"/>
      <c r="C34" s="12"/>
      <c r="D34" s="12"/>
      <c r="E34" s="198" t="s">
        <v>90</v>
      </c>
      <c r="F34" s="199"/>
      <c r="G34" s="164">
        <f>+G22/H31*1000</f>
        <v>1.0908423696985206</v>
      </c>
      <c r="H34" s="165">
        <f>+G23/H31*1000</f>
        <v>0.42686664612861502</v>
      </c>
      <c r="I34" s="164">
        <f>+G24/H31*1000</f>
        <v>9.4129968113164625E-2</v>
      </c>
      <c r="J34" s="164">
        <f>+G25/H31*1000</f>
        <v>1.6118389839403002</v>
      </c>
      <c r="N34" s="12"/>
      <c r="O34" s="12"/>
      <c r="P34" s="14"/>
    </row>
    <row r="35" spans="2:16" x14ac:dyDescent="0.25">
      <c r="B35" s="13"/>
      <c r="C35" s="12"/>
      <c r="D35" s="12"/>
      <c r="E35" s="198" t="s">
        <v>91</v>
      </c>
      <c r="F35" s="199"/>
      <c r="G35" s="164">
        <f>+I22/H31*1000</f>
        <v>0.34074892911427396</v>
      </c>
      <c r="H35" s="164">
        <f>+I23/H31*1000</f>
        <v>1.7693149283697696</v>
      </c>
      <c r="I35" s="164">
        <f>+I24/H31*1000</f>
        <v>7.9885830612881383</v>
      </c>
      <c r="J35" s="164">
        <f>+I25/H31*1000</f>
        <v>10.098646918772182</v>
      </c>
      <c r="N35" s="12"/>
      <c r="O35" s="12"/>
      <c r="P35" s="14"/>
    </row>
    <row r="36" spans="2:16" x14ac:dyDescent="0.25">
      <c r="B36" s="13"/>
      <c r="C36" s="12"/>
      <c r="D36" s="12"/>
      <c r="E36" s="198" t="s">
        <v>1</v>
      </c>
      <c r="F36" s="199"/>
      <c r="G36" s="164">
        <f>SUM(G34:G35)</f>
        <v>1.4315912988127946</v>
      </c>
      <c r="H36" s="164">
        <f t="shared" ref="H36:I36" si="2">SUM(H34:H35)</f>
        <v>2.1961815744983846</v>
      </c>
      <c r="I36" s="164">
        <f t="shared" si="2"/>
        <v>8.0827130294013028</v>
      </c>
      <c r="J36" s="164">
        <f>+K25/H31*1000</f>
        <v>11.710485902712483</v>
      </c>
      <c r="N36" s="12"/>
      <c r="O36" s="12"/>
      <c r="P36" s="14"/>
    </row>
    <row r="37" spans="2:16" x14ac:dyDescent="0.25">
      <c r="B37" s="13"/>
      <c r="C37" s="12"/>
      <c r="D37" s="12"/>
      <c r="J37" s="12"/>
      <c r="K37" s="12"/>
      <c r="L37" s="12"/>
      <c r="M37" s="12"/>
      <c r="N37" s="12"/>
      <c r="O37" s="12"/>
      <c r="P37" s="14"/>
    </row>
    <row r="38" spans="2:16" x14ac:dyDescent="0.25">
      <c r="B38" s="13"/>
      <c r="C38" s="12"/>
      <c r="D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12"/>
      <c r="D40" s="12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</sheetData>
  <mergeCells count="13">
    <mergeCell ref="E36:F36"/>
    <mergeCell ref="E17:M17"/>
    <mergeCell ref="F20:L20"/>
    <mergeCell ref="F26:L26"/>
    <mergeCell ref="E34:F34"/>
    <mergeCell ref="E35:F35"/>
    <mergeCell ref="B1:P2"/>
    <mergeCell ref="E9:M9"/>
    <mergeCell ref="E11:E12"/>
    <mergeCell ref="F11:G11"/>
    <mergeCell ref="H11:I11"/>
    <mergeCell ref="J11:K11"/>
    <mergeCell ref="L11:M1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>
      <selection activeCell="C6" sqref="C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25" t="s">
        <v>113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2:16" ht="15" customHeight="1" x14ac:dyDescent="0.25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>
        <f>+B43</f>
        <v>0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Km de carreteras por cada 1000 habitantes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218" t="s">
        <v>8</v>
      </c>
      <c r="F9" s="218"/>
      <c r="G9" s="218"/>
      <c r="H9" s="218"/>
      <c r="I9" s="218"/>
      <c r="J9" s="218"/>
      <c r="K9" s="218"/>
      <c r="L9" s="218"/>
      <c r="M9" s="218"/>
      <c r="P9" s="18"/>
    </row>
    <row r="10" spans="2:16" x14ac:dyDescent="0.25">
      <c r="B10" s="13"/>
      <c r="E10" s="37"/>
      <c r="F10" s="37"/>
      <c r="G10" s="37"/>
      <c r="H10" s="37"/>
      <c r="I10" s="37" t="s">
        <v>14</v>
      </c>
      <c r="J10" s="37"/>
      <c r="K10" s="37"/>
      <c r="L10" s="37"/>
      <c r="M10" s="37"/>
      <c r="P10" s="18"/>
    </row>
    <row r="11" spans="2:16" x14ac:dyDescent="0.25">
      <c r="B11" s="13"/>
      <c r="E11" s="226" t="s">
        <v>12</v>
      </c>
      <c r="F11" s="213" t="s">
        <v>4</v>
      </c>
      <c r="G11" s="213"/>
      <c r="H11" s="213" t="s">
        <v>44</v>
      </c>
      <c r="I11" s="213"/>
      <c r="J11" s="213" t="s">
        <v>5</v>
      </c>
      <c r="K11" s="213"/>
      <c r="L11" s="213" t="s">
        <v>1</v>
      </c>
      <c r="M11" s="213"/>
      <c r="P11" s="18"/>
    </row>
    <row r="12" spans="2:16" x14ac:dyDescent="0.25">
      <c r="B12" s="13"/>
      <c r="E12" s="226"/>
      <c r="F12" s="29" t="s">
        <v>13</v>
      </c>
      <c r="G12" s="32" t="s">
        <v>10</v>
      </c>
      <c r="H12" s="29" t="s">
        <v>13</v>
      </c>
      <c r="I12" s="32" t="s">
        <v>10</v>
      </c>
      <c r="J12" s="29" t="s">
        <v>13</v>
      </c>
      <c r="K12" s="32" t="s">
        <v>10</v>
      </c>
      <c r="L12" s="29" t="s">
        <v>13</v>
      </c>
      <c r="M12" s="32" t="s">
        <v>10</v>
      </c>
      <c r="P12" s="18"/>
    </row>
    <row r="13" spans="2:16" x14ac:dyDescent="0.25">
      <c r="B13" s="13"/>
      <c r="E13" s="26" t="s">
        <v>6</v>
      </c>
      <c r="F13" s="48">
        <v>399.27600000000001</v>
      </c>
      <c r="G13" s="33">
        <f>+F13/F15</f>
        <v>1</v>
      </c>
      <c r="H13" s="48">
        <v>3.673</v>
      </c>
      <c r="I13" s="33">
        <f>+H13/H15</f>
        <v>1.8081126316825832E-2</v>
      </c>
      <c r="J13" s="48">
        <v>5.07</v>
      </c>
      <c r="K13" s="33">
        <f>+J13/J15</f>
        <v>3.6645656154561776E-3</v>
      </c>
      <c r="L13" s="42">
        <f>+J13+H13+F13</f>
        <v>408.01900000000001</v>
      </c>
      <c r="M13" s="33">
        <f>+L13/L15</f>
        <v>0.20545424924311398</v>
      </c>
      <c r="P13" s="18"/>
    </row>
    <row r="14" spans="2:16" x14ac:dyDescent="0.25">
      <c r="B14" s="13"/>
      <c r="E14" s="26" t="s">
        <v>7</v>
      </c>
      <c r="F14" s="48">
        <v>0</v>
      </c>
      <c r="G14" s="33">
        <f>+F14/F15</f>
        <v>0</v>
      </c>
      <c r="H14" s="48">
        <v>199.46700000000001</v>
      </c>
      <c r="I14" s="33">
        <f>+H14/H15</f>
        <v>0.98191887368317421</v>
      </c>
      <c r="J14" s="48">
        <v>1378.4500490383004</v>
      </c>
      <c r="K14" s="33">
        <f>+J14/J15</f>
        <v>0.99633543438454386</v>
      </c>
      <c r="L14" s="42">
        <f>+J14+H14+F14</f>
        <v>1577.9170490383005</v>
      </c>
      <c r="M14" s="33">
        <f>+L14/L15</f>
        <v>0.79454575075688605</v>
      </c>
      <c r="P14" s="18"/>
    </row>
    <row r="15" spans="2:16" x14ac:dyDescent="0.25">
      <c r="B15" s="13"/>
      <c r="E15" s="27" t="s">
        <v>1</v>
      </c>
      <c r="F15" s="43">
        <f t="shared" ref="F15:K15" si="0">+F14+F13</f>
        <v>399.27600000000001</v>
      </c>
      <c r="G15" s="34">
        <f t="shared" si="0"/>
        <v>1</v>
      </c>
      <c r="H15" s="43">
        <f t="shared" si="0"/>
        <v>203.14000000000001</v>
      </c>
      <c r="I15" s="34">
        <f t="shared" si="0"/>
        <v>1</v>
      </c>
      <c r="J15" s="43">
        <f t="shared" si="0"/>
        <v>1383.5200490383004</v>
      </c>
      <c r="K15" s="34">
        <f t="shared" si="0"/>
        <v>1</v>
      </c>
      <c r="L15" s="43">
        <f>+J15+H15+F15</f>
        <v>1985.9360490383006</v>
      </c>
      <c r="M15" s="34">
        <f>+M14+M13</f>
        <v>1</v>
      </c>
      <c r="P15" s="18"/>
    </row>
    <row r="16" spans="2:16" x14ac:dyDescent="0.25">
      <c r="B16" s="13"/>
      <c r="E16" s="39" t="s">
        <v>2</v>
      </c>
      <c r="F16" s="34">
        <f>+F15/L15</f>
        <v>0.20105179126656741</v>
      </c>
      <c r="G16" s="40"/>
      <c r="H16" s="34">
        <f>+H15/L15</f>
        <v>0.10228929582016076</v>
      </c>
      <c r="I16" s="40"/>
      <c r="J16" s="34">
        <f>+J15/L15</f>
        <v>0.69665891291327176</v>
      </c>
      <c r="K16" s="40"/>
      <c r="L16" s="34">
        <f>+J16+H16+F16</f>
        <v>1</v>
      </c>
      <c r="M16" s="34"/>
      <c r="P16" s="18"/>
    </row>
    <row r="17" spans="2:16" x14ac:dyDescent="0.25">
      <c r="B17" s="13"/>
      <c r="E17" s="209" t="s">
        <v>15</v>
      </c>
      <c r="F17" s="209"/>
      <c r="G17" s="209"/>
      <c r="H17" s="209"/>
      <c r="I17" s="209"/>
      <c r="J17" s="209"/>
      <c r="K17" s="209"/>
      <c r="L17" s="209"/>
      <c r="M17" s="209"/>
      <c r="P17" s="18"/>
    </row>
    <row r="18" spans="2:16" x14ac:dyDescent="0.25">
      <c r="B18" s="13"/>
      <c r="C18" s="25"/>
      <c r="D18" s="25"/>
      <c r="E18" s="25"/>
      <c r="P18" s="18"/>
    </row>
    <row r="19" spans="2:16" x14ac:dyDescent="0.25">
      <c r="B19" s="13"/>
      <c r="C19" s="25"/>
      <c r="D19" s="25"/>
      <c r="P19" s="18"/>
    </row>
    <row r="20" spans="2:16" x14ac:dyDescent="0.25">
      <c r="B20" s="13"/>
      <c r="F20" s="210" t="s">
        <v>8</v>
      </c>
      <c r="G20" s="210"/>
      <c r="H20" s="210"/>
      <c r="I20" s="210"/>
      <c r="J20" s="210"/>
      <c r="K20" s="210"/>
      <c r="L20" s="210"/>
      <c r="P20" s="18"/>
    </row>
    <row r="21" spans="2:16" ht="24" x14ac:dyDescent="0.25">
      <c r="B21" s="13"/>
      <c r="F21" s="38" t="s">
        <v>9</v>
      </c>
      <c r="G21" s="30" t="s">
        <v>6</v>
      </c>
      <c r="H21" s="35" t="s">
        <v>10</v>
      </c>
      <c r="I21" s="31" t="s">
        <v>7</v>
      </c>
      <c r="J21" s="35" t="s">
        <v>10</v>
      </c>
      <c r="K21" s="24" t="s">
        <v>1</v>
      </c>
      <c r="L21" s="35" t="s">
        <v>10</v>
      </c>
      <c r="P21" s="18"/>
    </row>
    <row r="22" spans="2:16" x14ac:dyDescent="0.25">
      <c r="B22" s="13"/>
      <c r="F22" s="26" t="s">
        <v>4</v>
      </c>
      <c r="G22" s="49">
        <v>399.27600000000001</v>
      </c>
      <c r="H22" s="46">
        <f>+G22/G25</f>
        <v>0.97857207630036835</v>
      </c>
      <c r="I22" s="49">
        <v>0</v>
      </c>
      <c r="J22" s="46">
        <f>+I22/I25</f>
        <v>0</v>
      </c>
      <c r="K22" s="44">
        <f>+I22+G22</f>
        <v>399.27600000000001</v>
      </c>
      <c r="L22" s="46">
        <f>+K22/K25</f>
        <v>0.20105179126656741</v>
      </c>
      <c r="P22" s="18"/>
    </row>
    <row r="23" spans="2:16" x14ac:dyDescent="0.25">
      <c r="B23" s="13"/>
      <c r="F23" s="26" t="s">
        <v>44</v>
      </c>
      <c r="G23" s="49">
        <v>3.673</v>
      </c>
      <c r="H23" s="46">
        <f>+G23/G25</f>
        <v>9.0020317681284451E-3</v>
      </c>
      <c r="I23" s="49">
        <v>199.46700000000001</v>
      </c>
      <c r="J23" s="46">
        <f>+I23/I25</f>
        <v>0.12641158806261074</v>
      </c>
      <c r="K23" s="44">
        <f>+I23+G23</f>
        <v>203.14000000000001</v>
      </c>
      <c r="L23" s="46">
        <f>+K23/K25</f>
        <v>0.10228929582016076</v>
      </c>
      <c r="P23" s="18"/>
    </row>
    <row r="24" spans="2:16" ht="15" customHeight="1" x14ac:dyDescent="0.25">
      <c r="B24" s="13"/>
      <c r="F24" s="26" t="s">
        <v>5</v>
      </c>
      <c r="G24" s="49">
        <v>5.07</v>
      </c>
      <c r="H24" s="46">
        <f>+G24/G25</f>
        <v>1.242589193150319E-2</v>
      </c>
      <c r="I24" s="49">
        <v>1378.4500490383004</v>
      </c>
      <c r="J24" s="46">
        <f>+I24/I25</f>
        <v>0.87358841193738923</v>
      </c>
      <c r="K24" s="44">
        <f>+I24+G24</f>
        <v>1383.5200490383004</v>
      </c>
      <c r="L24" s="46">
        <f>+K24/K25</f>
        <v>0.69665891291327176</v>
      </c>
      <c r="P24" s="18"/>
    </row>
    <row r="25" spans="2:16" x14ac:dyDescent="0.25">
      <c r="B25" s="13"/>
      <c r="F25" s="36" t="s">
        <v>1</v>
      </c>
      <c r="G25" s="45">
        <f t="shared" ref="G25:L25" si="1">SUM(G22:G24)</f>
        <v>408.01900000000001</v>
      </c>
      <c r="H25" s="47">
        <f t="shared" si="1"/>
        <v>1</v>
      </c>
      <c r="I25" s="45">
        <f t="shared" si="1"/>
        <v>1577.9170490383005</v>
      </c>
      <c r="J25" s="47">
        <f t="shared" si="1"/>
        <v>1</v>
      </c>
      <c r="K25" s="45">
        <f t="shared" si="1"/>
        <v>1985.9360490383006</v>
      </c>
      <c r="L25" s="47">
        <f t="shared" si="1"/>
        <v>1</v>
      </c>
      <c r="P25" s="18"/>
    </row>
    <row r="26" spans="2:16" x14ac:dyDescent="0.25">
      <c r="B26" s="13"/>
      <c r="F26" s="209" t="s">
        <v>11</v>
      </c>
      <c r="G26" s="209"/>
      <c r="H26" s="209"/>
      <c r="I26" s="209"/>
      <c r="J26" s="209"/>
      <c r="K26" s="209"/>
      <c r="L26" s="209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89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2" t="s">
        <v>92</v>
      </c>
      <c r="F31" s="12"/>
      <c r="G31" s="12"/>
      <c r="H31" s="160">
        <v>140508</v>
      </c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C32" s="12"/>
      <c r="D32" s="12"/>
      <c r="I32" s="12"/>
      <c r="J32" s="12"/>
      <c r="K32" s="12"/>
      <c r="L32" s="12"/>
      <c r="M32" s="12"/>
      <c r="N32" s="12"/>
      <c r="O32" s="12"/>
      <c r="P32" s="14"/>
    </row>
    <row r="33" spans="2:16" x14ac:dyDescent="0.25">
      <c r="B33" s="13"/>
      <c r="C33" s="12"/>
      <c r="D33" s="12"/>
      <c r="E33" s="161" t="s">
        <v>97</v>
      </c>
      <c r="F33" s="161"/>
      <c r="G33" s="162" t="s">
        <v>93</v>
      </c>
      <c r="H33" s="162" t="s">
        <v>94</v>
      </c>
      <c r="I33" s="162" t="s">
        <v>95</v>
      </c>
      <c r="J33" s="163" t="s">
        <v>96</v>
      </c>
      <c r="N33" s="12"/>
      <c r="O33" s="12"/>
      <c r="P33" s="14"/>
    </row>
    <row r="34" spans="2:16" x14ac:dyDescent="0.25">
      <c r="B34" s="13"/>
      <c r="C34" s="12"/>
      <c r="D34" s="12"/>
      <c r="E34" s="198" t="s">
        <v>90</v>
      </c>
      <c r="F34" s="199"/>
      <c r="G34" s="164">
        <f>+G22/H31*1000</f>
        <v>2.8416602613374327</v>
      </c>
      <c r="H34" s="165">
        <f>+G23/H31*1000</f>
        <v>2.6140860306886438E-2</v>
      </c>
      <c r="I34" s="164">
        <f>+G24/H31*1000</f>
        <v>3.6083354684430781E-2</v>
      </c>
      <c r="J34" s="164">
        <f>+G25/H31*1000</f>
        <v>2.9038844763287499</v>
      </c>
      <c r="N34" s="12"/>
      <c r="O34" s="12"/>
      <c r="P34" s="14"/>
    </row>
    <row r="35" spans="2:16" x14ac:dyDescent="0.25">
      <c r="B35" s="13"/>
      <c r="C35" s="12"/>
      <c r="D35" s="12"/>
      <c r="E35" s="198" t="s">
        <v>91</v>
      </c>
      <c r="F35" s="199"/>
      <c r="G35" s="164">
        <f>+I22/H31*1000</f>
        <v>0</v>
      </c>
      <c r="H35" s="164">
        <f>+I23/H31*1000</f>
        <v>1.419613118114271</v>
      </c>
      <c r="I35" s="164">
        <f>+I24/H31*1000</f>
        <v>9.8104737740078889</v>
      </c>
      <c r="J35" s="164">
        <f>+I25/H31*1000</f>
        <v>11.230086892122161</v>
      </c>
      <c r="N35" s="12"/>
      <c r="O35" s="12"/>
      <c r="P35" s="14"/>
    </row>
    <row r="36" spans="2:16" x14ac:dyDescent="0.25">
      <c r="B36" s="13"/>
      <c r="C36" s="12"/>
      <c r="D36" s="12"/>
      <c r="E36" s="198" t="s">
        <v>1</v>
      </c>
      <c r="F36" s="199"/>
      <c r="G36" s="164">
        <f>SUM(G34:G35)</f>
        <v>2.8416602613374327</v>
      </c>
      <c r="H36" s="164">
        <f t="shared" ref="H36:I36" si="2">SUM(H34:H35)</f>
        <v>1.4457539784211575</v>
      </c>
      <c r="I36" s="164">
        <f t="shared" si="2"/>
        <v>9.8465571286923197</v>
      </c>
      <c r="J36" s="164">
        <f>+K25/H31*1000</f>
        <v>14.133971368450911</v>
      </c>
      <c r="N36" s="12"/>
      <c r="O36" s="12"/>
      <c r="P36" s="14"/>
    </row>
    <row r="37" spans="2:16" x14ac:dyDescent="0.25">
      <c r="B37" s="13"/>
      <c r="C37" s="12"/>
      <c r="D37" s="12"/>
      <c r="J37" s="12"/>
      <c r="K37" s="12"/>
      <c r="L37" s="12"/>
      <c r="M37" s="12"/>
      <c r="N37" s="12"/>
      <c r="O37" s="12"/>
      <c r="P37" s="14"/>
    </row>
    <row r="38" spans="2:16" x14ac:dyDescent="0.25">
      <c r="B38" s="13"/>
      <c r="C38" s="12"/>
      <c r="D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12"/>
      <c r="D40" s="12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</sheetData>
  <sortState ref="H35:I47">
    <sortCondition descending="1" ref="H35:H47"/>
  </sortState>
  <mergeCells count="13">
    <mergeCell ref="E36:F36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4:F34"/>
    <mergeCell ref="E35:F3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workbookViewId="0">
      <selection activeCell="B10" sqref="B10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25" t="s">
        <v>114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2:16" ht="15" customHeight="1" x14ac:dyDescent="0.25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>
        <f>+B42</f>
        <v>0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Km de carreteras por cada 1000 habitantes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218" t="s">
        <v>8</v>
      </c>
      <c r="F9" s="218"/>
      <c r="G9" s="218"/>
      <c r="H9" s="218"/>
      <c r="I9" s="218"/>
      <c r="J9" s="218"/>
      <c r="K9" s="218"/>
      <c r="L9" s="218"/>
      <c r="M9" s="218"/>
      <c r="P9" s="18"/>
    </row>
    <row r="10" spans="2:16" x14ac:dyDescent="0.25">
      <c r="B10" s="13"/>
      <c r="E10" s="37"/>
      <c r="F10" s="37"/>
      <c r="G10" s="37"/>
      <c r="H10" s="37"/>
      <c r="I10" s="37" t="s">
        <v>14</v>
      </c>
      <c r="J10" s="37"/>
      <c r="K10" s="37"/>
      <c r="L10" s="37"/>
      <c r="M10" s="37"/>
      <c r="P10" s="18"/>
    </row>
    <row r="11" spans="2:16" x14ac:dyDescent="0.25">
      <c r="B11" s="13"/>
      <c r="E11" s="226" t="s">
        <v>12</v>
      </c>
      <c r="F11" s="213" t="s">
        <v>4</v>
      </c>
      <c r="G11" s="213"/>
      <c r="H11" s="213" t="s">
        <v>44</v>
      </c>
      <c r="I11" s="213"/>
      <c r="J11" s="213" t="s">
        <v>5</v>
      </c>
      <c r="K11" s="213"/>
      <c r="L11" s="213" t="s">
        <v>1</v>
      </c>
      <c r="M11" s="213"/>
      <c r="P11" s="18"/>
    </row>
    <row r="12" spans="2:16" x14ac:dyDescent="0.25">
      <c r="B12" s="13"/>
      <c r="E12" s="226"/>
      <c r="F12" s="29" t="s">
        <v>13</v>
      </c>
      <c r="G12" s="32" t="s">
        <v>10</v>
      </c>
      <c r="H12" s="29" t="s">
        <v>13</v>
      </c>
      <c r="I12" s="32" t="s">
        <v>10</v>
      </c>
      <c r="J12" s="29" t="s">
        <v>13</v>
      </c>
      <c r="K12" s="32" t="s">
        <v>10</v>
      </c>
      <c r="L12" s="29" t="s">
        <v>13</v>
      </c>
      <c r="M12" s="32" t="s">
        <v>10</v>
      </c>
      <c r="P12" s="18"/>
    </row>
    <row r="13" spans="2:16" x14ac:dyDescent="0.25">
      <c r="B13" s="13"/>
      <c r="E13" s="26" t="s">
        <v>6</v>
      </c>
      <c r="F13" s="48">
        <v>469.245</v>
      </c>
      <c r="G13" s="33">
        <f>+F13/F15</f>
        <v>1</v>
      </c>
      <c r="H13" s="48">
        <v>91.376569000000018</v>
      </c>
      <c r="I13" s="33">
        <f>+H13/H15</f>
        <v>0.10053178824042762</v>
      </c>
      <c r="J13" s="48">
        <v>99.75</v>
      </c>
      <c r="K13" s="33">
        <f>+J13/J15</f>
        <v>7.8614679311217198E-2</v>
      </c>
      <c r="L13" s="42">
        <f>+J13+H13+F13</f>
        <v>660.37156900000002</v>
      </c>
      <c r="M13" s="33">
        <f>+L13/L15</f>
        <v>0.24947697680497433</v>
      </c>
      <c r="P13" s="18"/>
    </row>
    <row r="14" spans="2:16" x14ac:dyDescent="0.25">
      <c r="B14" s="13"/>
      <c r="E14" s="26" t="s">
        <v>7</v>
      </c>
      <c r="F14" s="48">
        <v>0</v>
      </c>
      <c r="G14" s="33">
        <f>+F14/F15</f>
        <v>0</v>
      </c>
      <c r="H14" s="48">
        <v>817.55552699999987</v>
      </c>
      <c r="I14" s="33">
        <f>+H14/H15</f>
        <v>0.89946821175957237</v>
      </c>
      <c r="J14" s="48">
        <v>1169.097</v>
      </c>
      <c r="K14" s="33">
        <f>+J14/J15</f>
        <v>0.92138532068878276</v>
      </c>
      <c r="L14" s="42">
        <f>+J14+H14+F14</f>
        <v>1986.6525269999997</v>
      </c>
      <c r="M14" s="33">
        <f>+L14/L15</f>
        <v>0.75052302319502573</v>
      </c>
      <c r="P14" s="18"/>
    </row>
    <row r="15" spans="2:16" x14ac:dyDescent="0.25">
      <c r="B15" s="13"/>
      <c r="E15" s="27" t="s">
        <v>1</v>
      </c>
      <c r="F15" s="43">
        <f t="shared" ref="F15:K15" si="0">+F14+F13</f>
        <v>469.245</v>
      </c>
      <c r="G15" s="34">
        <f t="shared" si="0"/>
        <v>1</v>
      </c>
      <c r="H15" s="43">
        <f t="shared" si="0"/>
        <v>908.93209599999989</v>
      </c>
      <c r="I15" s="34">
        <f t="shared" si="0"/>
        <v>1</v>
      </c>
      <c r="J15" s="43">
        <f t="shared" si="0"/>
        <v>1268.847</v>
      </c>
      <c r="K15" s="34">
        <f t="shared" si="0"/>
        <v>1</v>
      </c>
      <c r="L15" s="43">
        <f>+J15+H15+F15</f>
        <v>2647.0240959999996</v>
      </c>
      <c r="M15" s="34">
        <f>+M14+M13</f>
        <v>1</v>
      </c>
      <c r="P15" s="18"/>
    </row>
    <row r="16" spans="2:16" x14ac:dyDescent="0.25">
      <c r="B16" s="13"/>
      <c r="E16" s="39" t="s">
        <v>2</v>
      </c>
      <c r="F16" s="34">
        <f>+F15/L15</f>
        <v>0.17727265902455921</v>
      </c>
      <c r="G16" s="40"/>
      <c r="H16" s="34">
        <f>+H15/L15</f>
        <v>0.34337885226413895</v>
      </c>
      <c r="I16" s="40"/>
      <c r="J16" s="34">
        <f>+J15/L15</f>
        <v>0.47934848871130192</v>
      </c>
      <c r="K16" s="40"/>
      <c r="L16" s="34">
        <f>+J16+H16+F16</f>
        <v>1</v>
      </c>
      <c r="M16" s="34"/>
      <c r="P16" s="18"/>
    </row>
    <row r="17" spans="2:16" x14ac:dyDescent="0.25">
      <c r="B17" s="13"/>
      <c r="E17" s="209" t="s">
        <v>15</v>
      </c>
      <c r="F17" s="209"/>
      <c r="G17" s="209"/>
      <c r="H17" s="209"/>
      <c r="I17" s="209"/>
      <c r="J17" s="209"/>
      <c r="K17" s="209"/>
      <c r="L17" s="209"/>
      <c r="M17" s="209"/>
      <c r="P17" s="18"/>
    </row>
    <row r="18" spans="2:16" x14ac:dyDescent="0.25">
      <c r="B18" s="13"/>
      <c r="C18" s="25"/>
      <c r="D18" s="25"/>
      <c r="E18" s="25"/>
      <c r="P18" s="18"/>
    </row>
    <row r="19" spans="2:16" x14ac:dyDescent="0.25">
      <c r="B19" s="13"/>
      <c r="C19" s="25"/>
      <c r="D19" s="25"/>
      <c r="P19" s="18"/>
    </row>
    <row r="20" spans="2:16" x14ac:dyDescent="0.25">
      <c r="B20" s="13"/>
      <c r="F20" s="210" t="s">
        <v>8</v>
      </c>
      <c r="G20" s="210"/>
      <c r="H20" s="210"/>
      <c r="I20" s="210"/>
      <c r="J20" s="210"/>
      <c r="K20" s="210"/>
      <c r="L20" s="210"/>
      <c r="P20" s="18"/>
    </row>
    <row r="21" spans="2:16" ht="24" x14ac:dyDescent="0.25">
      <c r="B21" s="13"/>
      <c r="F21" s="38" t="s">
        <v>9</v>
      </c>
      <c r="G21" s="30" t="s">
        <v>6</v>
      </c>
      <c r="H21" s="35" t="s">
        <v>10</v>
      </c>
      <c r="I21" s="31" t="s">
        <v>7</v>
      </c>
      <c r="J21" s="35" t="s">
        <v>10</v>
      </c>
      <c r="K21" s="24" t="s">
        <v>1</v>
      </c>
      <c r="L21" s="35" t="s">
        <v>10</v>
      </c>
      <c r="P21" s="18"/>
    </row>
    <row r="22" spans="2:16" x14ac:dyDescent="0.25">
      <c r="B22" s="13"/>
      <c r="F22" s="26" t="s">
        <v>4</v>
      </c>
      <c r="G22" s="49">
        <v>469.245</v>
      </c>
      <c r="H22" s="46">
        <f>+G22/G25</f>
        <v>0.71057722958996739</v>
      </c>
      <c r="I22" s="49">
        <v>0</v>
      </c>
      <c r="J22" s="46">
        <f>+I22/I25</f>
        <v>0</v>
      </c>
      <c r="K22" s="44">
        <f>+I22+G22</f>
        <v>469.245</v>
      </c>
      <c r="L22" s="46">
        <f>+K22/K25</f>
        <v>0.17727265902455916</v>
      </c>
      <c r="P22" s="18"/>
    </row>
    <row r="23" spans="2:16" x14ac:dyDescent="0.25">
      <c r="B23" s="13"/>
      <c r="F23" s="26" t="s">
        <v>44</v>
      </c>
      <c r="G23" s="49">
        <v>91.376569000000018</v>
      </c>
      <c r="H23" s="46">
        <f>+G23/G25</f>
        <v>0.13837144615170435</v>
      </c>
      <c r="I23" s="49">
        <v>817.55552699999987</v>
      </c>
      <c r="J23" s="46">
        <f>+I23/I25</f>
        <v>0.41152416735631797</v>
      </c>
      <c r="K23" s="44">
        <f>+I23+G23</f>
        <v>908.93209599999989</v>
      </c>
      <c r="L23" s="46">
        <f>+K23/K25</f>
        <v>0.34337885226413889</v>
      </c>
      <c r="P23" s="18"/>
    </row>
    <row r="24" spans="2:16" ht="15" customHeight="1" x14ac:dyDescent="0.25">
      <c r="B24" s="13"/>
      <c r="F24" s="26" t="s">
        <v>5</v>
      </c>
      <c r="G24" s="49">
        <v>99.75</v>
      </c>
      <c r="H24" s="46">
        <f>+G24/G25</f>
        <v>0.15105132425832826</v>
      </c>
      <c r="I24" s="49">
        <v>1169.097</v>
      </c>
      <c r="J24" s="46">
        <f>+I24/I25</f>
        <v>0.58847583264368208</v>
      </c>
      <c r="K24" s="44">
        <f>+I24+G24</f>
        <v>1268.847</v>
      </c>
      <c r="L24" s="46">
        <f>+K24/K25</f>
        <v>0.47934848871130181</v>
      </c>
      <c r="P24" s="18"/>
    </row>
    <row r="25" spans="2:16" x14ac:dyDescent="0.25">
      <c r="B25" s="13"/>
      <c r="F25" s="36" t="s">
        <v>1</v>
      </c>
      <c r="G25" s="45">
        <f t="shared" ref="G25:L25" si="1">SUM(G22:G24)</f>
        <v>660.37156900000002</v>
      </c>
      <c r="H25" s="47">
        <f t="shared" si="1"/>
        <v>1</v>
      </c>
      <c r="I25" s="45">
        <f t="shared" si="1"/>
        <v>1986.6525269999997</v>
      </c>
      <c r="J25" s="47">
        <f t="shared" si="1"/>
        <v>1</v>
      </c>
      <c r="K25" s="45">
        <f t="shared" si="1"/>
        <v>2647.0240960000001</v>
      </c>
      <c r="L25" s="47">
        <f t="shared" si="1"/>
        <v>0.99999999999999978</v>
      </c>
      <c r="P25" s="18"/>
    </row>
    <row r="26" spans="2:16" x14ac:dyDescent="0.25">
      <c r="B26" s="13"/>
      <c r="F26" s="209" t="s">
        <v>11</v>
      </c>
      <c r="G26" s="209"/>
      <c r="H26" s="209"/>
      <c r="I26" s="209"/>
      <c r="J26" s="209"/>
      <c r="K26" s="209"/>
      <c r="L26" s="209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89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2" t="s">
        <v>92</v>
      </c>
      <c r="F31" s="12"/>
      <c r="G31" s="12"/>
      <c r="H31" s="160">
        <v>182333</v>
      </c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C32" s="12"/>
      <c r="D32" s="12"/>
      <c r="I32" s="12"/>
      <c r="J32" s="12"/>
      <c r="K32" s="12"/>
      <c r="L32" s="12"/>
      <c r="M32" s="12"/>
      <c r="N32" s="12"/>
      <c r="O32" s="12"/>
      <c r="P32" s="14"/>
    </row>
    <row r="33" spans="2:16" x14ac:dyDescent="0.25">
      <c r="B33" s="13"/>
      <c r="C33" s="12"/>
      <c r="D33" s="12"/>
      <c r="E33" s="161" t="s">
        <v>97</v>
      </c>
      <c r="F33" s="161"/>
      <c r="G33" s="162" t="s">
        <v>93</v>
      </c>
      <c r="H33" s="162" t="s">
        <v>94</v>
      </c>
      <c r="I33" s="162" t="s">
        <v>95</v>
      </c>
      <c r="J33" s="163" t="s">
        <v>96</v>
      </c>
      <c r="N33" s="12"/>
      <c r="O33" s="12"/>
      <c r="P33" s="14"/>
    </row>
    <row r="34" spans="2:16" x14ac:dyDescent="0.25">
      <c r="B34" s="13"/>
      <c r="C34" s="12"/>
      <c r="D34" s="12"/>
      <c r="E34" s="198" t="s">
        <v>90</v>
      </c>
      <c r="F34" s="199"/>
      <c r="G34" s="164">
        <f>+G22/H31*1000</f>
        <v>2.5735604635474654</v>
      </c>
      <c r="H34" s="165">
        <f>+G23/H31*1000</f>
        <v>0.50115211727992204</v>
      </c>
      <c r="I34" s="164">
        <f>+G24/H31*1000</f>
        <v>0.54707595443501733</v>
      </c>
      <c r="J34" s="164">
        <f>+G25/H31*1000</f>
        <v>3.6217885352624046</v>
      </c>
      <c r="N34" s="12"/>
      <c r="O34" s="12"/>
      <c r="P34" s="14"/>
    </row>
    <row r="35" spans="2:16" x14ac:dyDescent="0.25">
      <c r="B35" s="13"/>
      <c r="C35" s="12"/>
      <c r="D35" s="12"/>
      <c r="E35" s="198" t="s">
        <v>91</v>
      </c>
      <c r="F35" s="199"/>
      <c r="G35" s="164">
        <f>+I22/H31*1000</f>
        <v>0</v>
      </c>
      <c r="H35" s="164">
        <f>+I23/H31*1000</f>
        <v>4.4838593507483555</v>
      </c>
      <c r="I35" s="164">
        <f>+I24/H31*1000</f>
        <v>6.4118782666878733</v>
      </c>
      <c r="J35" s="164">
        <f>+I25/H31*1000</f>
        <v>10.895737617436229</v>
      </c>
      <c r="N35" s="12"/>
      <c r="O35" s="12"/>
      <c r="P35" s="14"/>
    </row>
    <row r="36" spans="2:16" x14ac:dyDescent="0.25">
      <c r="B36" s="13"/>
      <c r="C36" s="12"/>
      <c r="D36" s="12"/>
      <c r="E36" s="198" t="s">
        <v>1</v>
      </c>
      <c r="F36" s="199"/>
      <c r="G36" s="164">
        <f>SUM(G34:G35)</f>
        <v>2.5735604635474654</v>
      </c>
      <c r="H36" s="164">
        <f t="shared" ref="H36:I36" si="2">SUM(H34:H35)</f>
        <v>4.9850114680282775</v>
      </c>
      <c r="I36" s="164">
        <f t="shared" si="2"/>
        <v>6.958954221122891</v>
      </c>
      <c r="J36" s="164">
        <f>+K25/H31*1000</f>
        <v>14.517526152698634</v>
      </c>
      <c r="N36" s="12"/>
      <c r="O36" s="12"/>
      <c r="P36" s="14"/>
    </row>
    <row r="37" spans="2:16" x14ac:dyDescent="0.25">
      <c r="B37" s="13"/>
      <c r="C37" s="12"/>
      <c r="D37" s="12"/>
      <c r="J37" s="12"/>
      <c r="K37" s="12"/>
      <c r="L37" s="12"/>
      <c r="M37" s="12"/>
      <c r="N37" s="12"/>
      <c r="O37" s="12"/>
      <c r="P37" s="14"/>
    </row>
    <row r="38" spans="2:16" x14ac:dyDescent="0.25">
      <c r="B38" s="13"/>
      <c r="C38" s="12"/>
      <c r="D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12"/>
      <c r="D40" s="12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</sheetData>
  <sortState ref="G34:H46">
    <sortCondition descending="1" ref="G34:G46"/>
  </sortState>
  <mergeCells count="13">
    <mergeCell ref="E36:F36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4:F34"/>
    <mergeCell ref="E35:F3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workbookViewId="0">
      <selection activeCell="C6" sqref="C6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25" t="s">
        <v>115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2:16" ht="15" customHeight="1" x14ac:dyDescent="0.25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>
        <f>+B42</f>
        <v>0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Km de carreteras por cada 1000 habitantes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218" t="s">
        <v>8</v>
      </c>
      <c r="F9" s="218"/>
      <c r="G9" s="218"/>
      <c r="H9" s="218"/>
      <c r="I9" s="218"/>
      <c r="J9" s="218"/>
      <c r="K9" s="218"/>
      <c r="L9" s="218"/>
      <c r="M9" s="218"/>
      <c r="P9" s="18"/>
    </row>
    <row r="10" spans="2:16" x14ac:dyDescent="0.25">
      <c r="B10" s="13"/>
      <c r="E10" s="37"/>
      <c r="F10" s="37"/>
      <c r="G10" s="37"/>
      <c r="H10" s="37"/>
      <c r="I10" s="37" t="s">
        <v>14</v>
      </c>
      <c r="J10" s="37"/>
      <c r="K10" s="37"/>
      <c r="L10" s="37"/>
      <c r="M10" s="37"/>
      <c r="P10" s="18"/>
    </row>
    <row r="11" spans="2:16" x14ac:dyDescent="0.25">
      <c r="B11" s="13"/>
      <c r="E11" s="226" t="s">
        <v>12</v>
      </c>
      <c r="F11" s="213" t="s">
        <v>4</v>
      </c>
      <c r="G11" s="213"/>
      <c r="H11" s="213" t="s">
        <v>44</v>
      </c>
      <c r="I11" s="213"/>
      <c r="J11" s="213" t="s">
        <v>5</v>
      </c>
      <c r="K11" s="213"/>
      <c r="L11" s="213" t="s">
        <v>1</v>
      </c>
      <c r="M11" s="213"/>
      <c r="P11" s="18"/>
    </row>
    <row r="12" spans="2:16" x14ac:dyDescent="0.25">
      <c r="B12" s="13"/>
      <c r="E12" s="226"/>
      <c r="F12" s="118" t="s">
        <v>13</v>
      </c>
      <c r="G12" s="32" t="s">
        <v>10</v>
      </c>
      <c r="H12" s="118" t="s">
        <v>13</v>
      </c>
      <c r="I12" s="32" t="s">
        <v>10</v>
      </c>
      <c r="J12" s="118" t="s">
        <v>13</v>
      </c>
      <c r="K12" s="32" t="s">
        <v>10</v>
      </c>
      <c r="L12" s="118" t="s">
        <v>13</v>
      </c>
      <c r="M12" s="32" t="s">
        <v>10</v>
      </c>
      <c r="P12" s="18"/>
    </row>
    <row r="13" spans="2:16" x14ac:dyDescent="0.25">
      <c r="B13" s="13"/>
      <c r="E13" s="26" t="s">
        <v>6</v>
      </c>
      <c r="F13" s="48">
        <v>1479.0870000000002</v>
      </c>
      <c r="G13" s="33">
        <f>+F13/F15</f>
        <v>0.73432866498560478</v>
      </c>
      <c r="H13" s="48">
        <v>393.20751499999989</v>
      </c>
      <c r="I13" s="33">
        <f>+H13/H15</f>
        <v>0.21797755650289241</v>
      </c>
      <c r="J13" s="48">
        <v>66.24341140449242</v>
      </c>
      <c r="K13" s="33">
        <f>+J13/J15</f>
        <v>7.1030365585527137E-3</v>
      </c>
      <c r="L13" s="42">
        <f>+J13+H13+F13</f>
        <v>1938.5379264044925</v>
      </c>
      <c r="M13" s="33">
        <f>+L13/L15</f>
        <v>0.14748280573067532</v>
      </c>
      <c r="P13" s="18"/>
    </row>
    <row r="14" spans="2:16" x14ac:dyDescent="0.25">
      <c r="B14" s="13"/>
      <c r="E14" s="26" t="s">
        <v>7</v>
      </c>
      <c r="F14" s="48">
        <v>535.11599999999999</v>
      </c>
      <c r="G14" s="33">
        <f>+F14/F15</f>
        <v>0.26567133501439522</v>
      </c>
      <c r="H14" s="48">
        <v>1410.6823959999995</v>
      </c>
      <c r="I14" s="33">
        <f>+H14/H15</f>
        <v>0.78202244349710759</v>
      </c>
      <c r="J14" s="48">
        <v>9259.8259194268721</v>
      </c>
      <c r="K14" s="33">
        <f>+J14/J15</f>
        <v>0.9928969634414474</v>
      </c>
      <c r="L14" s="42">
        <f>+J14+H14+F14</f>
        <v>11205.624315426872</v>
      </c>
      <c r="M14" s="33">
        <f>+L14/L15</f>
        <v>0.85251719426932493</v>
      </c>
      <c r="P14" s="18"/>
    </row>
    <row r="15" spans="2:16" x14ac:dyDescent="0.25">
      <c r="B15" s="13"/>
      <c r="E15" s="27" t="s">
        <v>1</v>
      </c>
      <c r="F15" s="43">
        <f t="shared" ref="F15:K15" si="0">+F14+F13</f>
        <v>2014.2030000000002</v>
      </c>
      <c r="G15" s="34">
        <f t="shared" si="0"/>
        <v>1</v>
      </c>
      <c r="H15" s="43">
        <f t="shared" si="0"/>
        <v>1803.8899109999993</v>
      </c>
      <c r="I15" s="34">
        <f t="shared" si="0"/>
        <v>1</v>
      </c>
      <c r="J15" s="43">
        <f t="shared" si="0"/>
        <v>9326.0693308313639</v>
      </c>
      <c r="K15" s="34">
        <f t="shared" si="0"/>
        <v>1.0000000000000002</v>
      </c>
      <c r="L15" s="43">
        <f>+J15+H15+F15</f>
        <v>13144.162241831362</v>
      </c>
      <c r="M15" s="34">
        <f>+M14+M13</f>
        <v>1.0000000000000002</v>
      </c>
      <c r="P15" s="18"/>
    </row>
    <row r="16" spans="2:16" x14ac:dyDescent="0.25">
      <c r="B16" s="13"/>
      <c r="E16" s="39" t="s">
        <v>2</v>
      </c>
      <c r="F16" s="34">
        <f>+F15/L15</f>
        <v>0.15323935926397722</v>
      </c>
      <c r="G16" s="40"/>
      <c r="H16" s="34">
        <f>+H15/L15</f>
        <v>0.13723886527047807</v>
      </c>
      <c r="I16" s="40"/>
      <c r="J16" s="34">
        <f>+J15/L15</f>
        <v>0.70952177546554485</v>
      </c>
      <c r="K16" s="40"/>
      <c r="L16" s="34">
        <f>+J16+H16+F16</f>
        <v>1</v>
      </c>
      <c r="M16" s="34"/>
      <c r="P16" s="18"/>
    </row>
    <row r="17" spans="2:16" x14ac:dyDescent="0.25">
      <c r="B17" s="13"/>
      <c r="E17" s="209" t="s">
        <v>15</v>
      </c>
      <c r="F17" s="209"/>
      <c r="G17" s="209"/>
      <c r="H17" s="209"/>
      <c r="I17" s="209"/>
      <c r="J17" s="209"/>
      <c r="K17" s="209"/>
      <c r="L17" s="209"/>
      <c r="M17" s="209"/>
      <c r="P17" s="18"/>
    </row>
    <row r="18" spans="2:16" x14ac:dyDescent="0.25">
      <c r="B18" s="13"/>
      <c r="C18" s="25"/>
      <c r="D18" s="25"/>
      <c r="E18" s="25"/>
      <c r="P18" s="18"/>
    </row>
    <row r="19" spans="2:16" x14ac:dyDescent="0.25">
      <c r="B19" s="13"/>
      <c r="C19" s="25"/>
      <c r="D19" s="25"/>
      <c r="P19" s="18"/>
    </row>
    <row r="20" spans="2:16" x14ac:dyDescent="0.25">
      <c r="B20" s="13"/>
      <c r="F20" s="210" t="s">
        <v>8</v>
      </c>
      <c r="G20" s="210"/>
      <c r="H20" s="210"/>
      <c r="I20" s="210"/>
      <c r="J20" s="210"/>
      <c r="K20" s="210"/>
      <c r="L20" s="210"/>
      <c r="P20" s="18"/>
    </row>
    <row r="21" spans="2:16" ht="24" x14ac:dyDescent="0.25">
      <c r="B21" s="13"/>
      <c r="F21" s="38" t="s">
        <v>9</v>
      </c>
      <c r="G21" s="30" t="s">
        <v>6</v>
      </c>
      <c r="H21" s="35" t="s">
        <v>10</v>
      </c>
      <c r="I21" s="31" t="s">
        <v>7</v>
      </c>
      <c r="J21" s="35" t="s">
        <v>10</v>
      </c>
      <c r="K21" s="24" t="s">
        <v>1</v>
      </c>
      <c r="L21" s="35" t="s">
        <v>10</v>
      </c>
      <c r="P21" s="18"/>
    </row>
    <row r="22" spans="2:16" x14ac:dyDescent="0.25">
      <c r="B22" s="13"/>
      <c r="F22" s="26" t="s">
        <v>4</v>
      </c>
      <c r="G22" s="49">
        <v>1479.0870000000002</v>
      </c>
      <c r="H22" s="46">
        <f>+G22/G25</f>
        <v>0.7629910046399454</v>
      </c>
      <c r="I22" s="49">
        <v>535.11599999999999</v>
      </c>
      <c r="J22" s="46">
        <f>+I22/I25</f>
        <v>4.7754233493559256E-2</v>
      </c>
      <c r="K22" s="44">
        <f>+I22+G22</f>
        <v>2014.2030000000002</v>
      </c>
      <c r="L22" s="46">
        <f>+K22/K25</f>
        <v>0.15323935926397719</v>
      </c>
      <c r="P22" s="18"/>
    </row>
    <row r="23" spans="2:16" x14ac:dyDescent="0.25">
      <c r="B23" s="13"/>
      <c r="F23" s="26" t="s">
        <v>44</v>
      </c>
      <c r="G23" s="49">
        <v>393.20751499999989</v>
      </c>
      <c r="H23" s="46">
        <f>+G23/G25</f>
        <v>0.2028371535290529</v>
      </c>
      <c r="I23" s="49">
        <v>1410.6823959999995</v>
      </c>
      <c r="J23" s="46">
        <f>+I23/I25</f>
        <v>0.12589056676279087</v>
      </c>
      <c r="K23" s="44">
        <f>+I23+G23</f>
        <v>1803.8899109999993</v>
      </c>
      <c r="L23" s="46">
        <f>+K23/K25</f>
        <v>0.13723886527047804</v>
      </c>
      <c r="P23" s="18"/>
    </row>
    <row r="24" spans="2:16" ht="15" customHeight="1" x14ac:dyDescent="0.25">
      <c r="B24" s="13"/>
      <c r="F24" s="26" t="s">
        <v>5</v>
      </c>
      <c r="G24" s="49">
        <v>66.24341140449242</v>
      </c>
      <c r="H24" s="46">
        <f>+G24/G25</f>
        <v>3.4171841831001748E-2</v>
      </c>
      <c r="I24" s="49">
        <v>9259.8259194268721</v>
      </c>
      <c r="J24" s="46">
        <f>+I24/I25</f>
        <v>0.82635519974364979</v>
      </c>
      <c r="K24" s="44">
        <f>+I24+G24</f>
        <v>9326.0693308313639</v>
      </c>
      <c r="L24" s="46">
        <f>+K24/K25</f>
        <v>0.70952177546554474</v>
      </c>
      <c r="P24" s="18"/>
    </row>
    <row r="25" spans="2:16" x14ac:dyDescent="0.25">
      <c r="B25" s="13"/>
      <c r="F25" s="36" t="s">
        <v>1</v>
      </c>
      <c r="G25" s="45">
        <f t="shared" ref="G25:L25" si="1">SUM(G22:G24)</f>
        <v>1938.5379264044925</v>
      </c>
      <c r="H25" s="47">
        <f t="shared" si="1"/>
        <v>1</v>
      </c>
      <c r="I25" s="45">
        <f t="shared" si="1"/>
        <v>11205.624315426872</v>
      </c>
      <c r="J25" s="47">
        <f t="shared" si="1"/>
        <v>0.99999999999999989</v>
      </c>
      <c r="K25" s="45">
        <f t="shared" si="1"/>
        <v>13144.162241831364</v>
      </c>
      <c r="L25" s="47">
        <f t="shared" si="1"/>
        <v>1</v>
      </c>
      <c r="P25" s="18"/>
    </row>
    <row r="26" spans="2:16" x14ac:dyDescent="0.25">
      <c r="B26" s="13"/>
      <c r="F26" s="209" t="s">
        <v>11</v>
      </c>
      <c r="G26" s="209"/>
      <c r="H26" s="209"/>
      <c r="I26" s="209"/>
      <c r="J26" s="209"/>
      <c r="K26" s="209"/>
      <c r="L26" s="209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89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2" t="s">
        <v>92</v>
      </c>
      <c r="F31" s="12"/>
      <c r="G31" s="12"/>
      <c r="H31" s="160">
        <v>1429098</v>
      </c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C32" s="12"/>
      <c r="D32" s="12"/>
      <c r="I32" s="12"/>
      <c r="J32" s="12"/>
      <c r="K32" s="12"/>
      <c r="L32" s="12"/>
      <c r="M32" s="12"/>
      <c r="N32" s="12"/>
      <c r="O32" s="12"/>
      <c r="P32" s="14"/>
    </row>
    <row r="33" spans="2:16" x14ac:dyDescent="0.25">
      <c r="B33" s="13"/>
      <c r="C33" s="12"/>
      <c r="D33" s="12"/>
      <c r="E33" s="161" t="s">
        <v>97</v>
      </c>
      <c r="F33" s="161"/>
      <c r="G33" s="162" t="s">
        <v>93</v>
      </c>
      <c r="H33" s="162" t="s">
        <v>94</v>
      </c>
      <c r="I33" s="162" t="s">
        <v>95</v>
      </c>
      <c r="J33" s="163" t="s">
        <v>96</v>
      </c>
      <c r="N33" s="12"/>
      <c r="O33" s="12"/>
      <c r="P33" s="14"/>
    </row>
    <row r="34" spans="2:16" x14ac:dyDescent="0.25">
      <c r="B34" s="13"/>
      <c r="C34" s="12"/>
      <c r="D34" s="12"/>
      <c r="E34" s="198" t="s">
        <v>90</v>
      </c>
      <c r="F34" s="199"/>
      <c r="G34" s="164">
        <f>+G22/H31*1000</f>
        <v>1.0349794065907307</v>
      </c>
      <c r="H34" s="165">
        <f>+G23/H31*1000</f>
        <v>0.27514384247966195</v>
      </c>
      <c r="I34" s="164">
        <f>+G24/H31*1000</f>
        <v>4.6353302155970007E-2</v>
      </c>
      <c r="J34" s="164">
        <f>+G25/H31*1000</f>
        <v>1.3564765512263626</v>
      </c>
      <c r="N34" s="12"/>
      <c r="O34" s="12"/>
      <c r="P34" s="14"/>
    </row>
    <row r="35" spans="2:16" x14ac:dyDescent="0.25">
      <c r="B35" s="13"/>
      <c r="C35" s="12"/>
      <c r="D35" s="12"/>
      <c r="E35" s="198" t="s">
        <v>91</v>
      </c>
      <c r="F35" s="199"/>
      <c r="G35" s="164">
        <f>+I22/H31*1000</f>
        <v>0.37444318024376216</v>
      </c>
      <c r="H35" s="164">
        <f>+I23/H31*1000</f>
        <v>0.98711382704335149</v>
      </c>
      <c r="I35" s="164">
        <f>+I24/H31*1000</f>
        <v>6.4794898036571826</v>
      </c>
      <c r="J35" s="164">
        <f>+I25/H31*1000</f>
        <v>7.841046810944297</v>
      </c>
      <c r="N35" s="12"/>
      <c r="O35" s="12"/>
      <c r="P35" s="14"/>
    </row>
    <row r="36" spans="2:16" x14ac:dyDescent="0.25">
      <c r="B36" s="13"/>
      <c r="C36" s="12"/>
      <c r="D36" s="12"/>
      <c r="E36" s="198" t="s">
        <v>1</v>
      </c>
      <c r="F36" s="199"/>
      <c r="G36" s="164">
        <f>SUM(G34:G35)</f>
        <v>1.409422586834493</v>
      </c>
      <c r="H36" s="164">
        <f t="shared" ref="H36:I36" si="2">SUM(H34:H35)</f>
        <v>1.2622576695230134</v>
      </c>
      <c r="I36" s="164">
        <f t="shared" si="2"/>
        <v>6.525843105813153</v>
      </c>
      <c r="J36" s="164">
        <f>+K25/H31*1000</f>
        <v>9.1975233621706582</v>
      </c>
      <c r="N36" s="12"/>
      <c r="O36" s="12"/>
      <c r="P36" s="14"/>
    </row>
    <row r="37" spans="2:16" x14ac:dyDescent="0.25">
      <c r="B37" s="13"/>
      <c r="C37" s="12"/>
      <c r="D37" s="12"/>
      <c r="J37" s="12"/>
      <c r="K37" s="12"/>
      <c r="L37" s="12"/>
      <c r="M37" s="12"/>
      <c r="N37" s="12"/>
      <c r="O37" s="12"/>
      <c r="P37" s="14"/>
    </row>
    <row r="38" spans="2:16" x14ac:dyDescent="0.25">
      <c r="B38" s="13"/>
      <c r="C38" s="12"/>
      <c r="D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12"/>
      <c r="D40" s="12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</sheetData>
  <mergeCells count="13">
    <mergeCell ref="E34:F34"/>
    <mergeCell ref="E35:F35"/>
    <mergeCell ref="E36:F36"/>
    <mergeCell ref="F20:L20"/>
    <mergeCell ref="F26:L26"/>
    <mergeCell ref="E17:M17"/>
    <mergeCell ref="B1:P2"/>
    <mergeCell ref="E9:M9"/>
    <mergeCell ref="E11:E12"/>
    <mergeCell ref="F11:G11"/>
    <mergeCell ref="H11:I11"/>
    <mergeCell ref="J11:K11"/>
    <mergeCell ref="L11:M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D5" sqref="D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225" t="s">
        <v>116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2:16" ht="15" customHeight="1" x14ac:dyDescent="0.25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>
        <f>+B42</f>
        <v>0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Km de carreteras por cada 1000 habitantes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218" t="s">
        <v>8</v>
      </c>
      <c r="F9" s="218"/>
      <c r="G9" s="218"/>
      <c r="H9" s="218"/>
      <c r="I9" s="218"/>
      <c r="J9" s="218"/>
      <c r="K9" s="218"/>
      <c r="L9" s="218"/>
      <c r="M9" s="218"/>
      <c r="P9" s="18"/>
    </row>
    <row r="10" spans="2:16" x14ac:dyDescent="0.25">
      <c r="B10" s="13"/>
      <c r="E10" s="37"/>
      <c r="F10" s="37"/>
      <c r="G10" s="37"/>
      <c r="H10" s="37"/>
      <c r="I10" s="37" t="s">
        <v>14</v>
      </c>
      <c r="J10" s="37"/>
      <c r="K10" s="37"/>
      <c r="L10" s="37"/>
      <c r="M10" s="37"/>
      <c r="P10" s="18"/>
    </row>
    <row r="11" spans="2:16" x14ac:dyDescent="0.25">
      <c r="B11" s="13"/>
      <c r="E11" s="226" t="s">
        <v>12</v>
      </c>
      <c r="F11" s="213" t="s">
        <v>4</v>
      </c>
      <c r="G11" s="213"/>
      <c r="H11" s="213" t="s">
        <v>44</v>
      </c>
      <c r="I11" s="213"/>
      <c r="J11" s="213" t="s">
        <v>5</v>
      </c>
      <c r="K11" s="213"/>
      <c r="L11" s="213" t="s">
        <v>1</v>
      </c>
      <c r="M11" s="213"/>
      <c r="P11" s="18"/>
    </row>
    <row r="12" spans="2:16" x14ac:dyDescent="0.25">
      <c r="B12" s="13"/>
      <c r="E12" s="226"/>
      <c r="F12" s="118" t="s">
        <v>13</v>
      </c>
      <c r="G12" s="32" t="s">
        <v>10</v>
      </c>
      <c r="H12" s="118" t="s">
        <v>13</v>
      </c>
      <c r="I12" s="32" t="s">
        <v>10</v>
      </c>
      <c r="J12" s="118" t="s">
        <v>13</v>
      </c>
      <c r="K12" s="32" t="s">
        <v>10</v>
      </c>
      <c r="L12" s="118" t="s">
        <v>13</v>
      </c>
      <c r="M12" s="32" t="s">
        <v>10</v>
      </c>
      <c r="P12" s="18"/>
    </row>
    <row r="13" spans="2:16" x14ac:dyDescent="0.25">
      <c r="B13" s="13"/>
      <c r="E13" s="26" t="s">
        <v>6</v>
      </c>
      <c r="F13" s="48">
        <v>470.86000000000013</v>
      </c>
      <c r="G13" s="33">
        <f>+F13/F15</f>
        <v>0.73963999767517474</v>
      </c>
      <c r="H13" s="48">
        <v>85.002460999999997</v>
      </c>
      <c r="I13" s="33">
        <f>+H13/H15</f>
        <v>0.17357948459674111</v>
      </c>
      <c r="J13" s="48">
        <v>163.04999999999993</v>
      </c>
      <c r="K13" s="33">
        <f>+J13/J15</f>
        <v>0.11712604788483495</v>
      </c>
      <c r="L13" s="42">
        <f>+J13+H13+F13</f>
        <v>718.91246100000012</v>
      </c>
      <c r="M13" s="33">
        <f>+L13/L15</f>
        <v>0.28546392605696169</v>
      </c>
      <c r="P13" s="18"/>
    </row>
    <row r="14" spans="2:16" x14ac:dyDescent="0.25">
      <c r="B14" s="13"/>
      <c r="E14" s="26" t="s">
        <v>7</v>
      </c>
      <c r="F14" s="48">
        <v>165.74700000000001</v>
      </c>
      <c r="G14" s="33">
        <f>+F14/F15</f>
        <v>0.26036000232482515</v>
      </c>
      <c r="H14" s="48">
        <v>404.70092299999999</v>
      </c>
      <c r="I14" s="33">
        <f>+H14/H15</f>
        <v>0.82642051540325889</v>
      </c>
      <c r="J14" s="48">
        <v>1229.0400000000004</v>
      </c>
      <c r="K14" s="33">
        <f>+J14/J15</f>
        <v>0.88287395211516506</v>
      </c>
      <c r="L14" s="42">
        <f>+J14+H14+F14</f>
        <v>1799.4879230000004</v>
      </c>
      <c r="M14" s="33">
        <f>+L14/L15</f>
        <v>0.71453607394303831</v>
      </c>
      <c r="P14" s="18"/>
    </row>
    <row r="15" spans="2:16" x14ac:dyDescent="0.25">
      <c r="B15" s="13"/>
      <c r="E15" s="27" t="s">
        <v>1</v>
      </c>
      <c r="F15" s="43">
        <f t="shared" ref="F15:K15" si="0">+F14+F13</f>
        <v>636.6070000000002</v>
      </c>
      <c r="G15" s="34">
        <f t="shared" si="0"/>
        <v>0.99999999999999989</v>
      </c>
      <c r="H15" s="43">
        <f t="shared" si="0"/>
        <v>489.70338399999997</v>
      </c>
      <c r="I15" s="34">
        <f t="shared" si="0"/>
        <v>1</v>
      </c>
      <c r="J15" s="43">
        <f t="shared" si="0"/>
        <v>1392.0900000000004</v>
      </c>
      <c r="K15" s="34">
        <f t="shared" si="0"/>
        <v>1</v>
      </c>
      <c r="L15" s="43">
        <f>+J15+H15+F15</f>
        <v>2518.4003840000005</v>
      </c>
      <c r="M15" s="34">
        <f>+M14+M13</f>
        <v>1</v>
      </c>
      <c r="P15" s="18"/>
    </row>
    <row r="16" spans="2:16" x14ac:dyDescent="0.25">
      <c r="B16" s="13"/>
      <c r="E16" s="39" t="s">
        <v>2</v>
      </c>
      <c r="F16" s="34">
        <f>+F15/L15</f>
        <v>0.25278228356559845</v>
      </c>
      <c r="G16" s="40"/>
      <c r="H16" s="34">
        <f>+H15/L15</f>
        <v>0.1944501704777376</v>
      </c>
      <c r="I16" s="40"/>
      <c r="J16" s="34">
        <f>+J15/L15</f>
        <v>0.55276754595666389</v>
      </c>
      <c r="K16" s="40"/>
      <c r="L16" s="34">
        <f>+J16+H16+F16</f>
        <v>1</v>
      </c>
      <c r="M16" s="34"/>
      <c r="P16" s="18"/>
    </row>
    <row r="17" spans="2:16" x14ac:dyDescent="0.25">
      <c r="B17" s="13"/>
      <c r="E17" s="209" t="s">
        <v>15</v>
      </c>
      <c r="F17" s="209"/>
      <c r="G17" s="209"/>
      <c r="H17" s="209"/>
      <c r="I17" s="209"/>
      <c r="J17" s="209"/>
      <c r="K17" s="209"/>
      <c r="L17" s="209"/>
      <c r="M17" s="209"/>
      <c r="P17" s="18"/>
    </row>
    <row r="18" spans="2:16" x14ac:dyDescent="0.25">
      <c r="B18" s="13"/>
      <c r="C18" s="25"/>
      <c r="D18" s="25"/>
      <c r="E18" s="25"/>
      <c r="P18" s="18"/>
    </row>
    <row r="19" spans="2:16" x14ac:dyDescent="0.25">
      <c r="B19" s="13"/>
      <c r="C19" s="25"/>
      <c r="D19" s="25"/>
      <c r="P19" s="18"/>
    </row>
    <row r="20" spans="2:16" x14ac:dyDescent="0.25">
      <c r="B20" s="13"/>
      <c r="F20" s="210" t="s">
        <v>8</v>
      </c>
      <c r="G20" s="210"/>
      <c r="H20" s="210"/>
      <c r="I20" s="210"/>
      <c r="J20" s="210"/>
      <c r="K20" s="210"/>
      <c r="L20" s="210"/>
      <c r="P20" s="18"/>
    </row>
    <row r="21" spans="2:16" ht="24" x14ac:dyDescent="0.25">
      <c r="B21" s="13"/>
      <c r="F21" s="38" t="s">
        <v>9</v>
      </c>
      <c r="G21" s="30" t="s">
        <v>6</v>
      </c>
      <c r="H21" s="35" t="s">
        <v>10</v>
      </c>
      <c r="I21" s="31" t="s">
        <v>7</v>
      </c>
      <c r="J21" s="35" t="s">
        <v>10</v>
      </c>
      <c r="K21" s="24" t="s">
        <v>1</v>
      </c>
      <c r="L21" s="35" t="s">
        <v>10</v>
      </c>
      <c r="P21" s="18"/>
    </row>
    <row r="22" spans="2:16" x14ac:dyDescent="0.25">
      <c r="B22" s="13"/>
      <c r="F22" s="26" t="s">
        <v>4</v>
      </c>
      <c r="G22" s="49">
        <v>470.86000000000013</v>
      </c>
      <c r="H22" s="46">
        <f>+G22/G25</f>
        <v>0.65496152249891249</v>
      </c>
      <c r="I22" s="49">
        <v>165.74700000000001</v>
      </c>
      <c r="J22" s="46">
        <f>+I22/I25</f>
        <v>9.2107870178798623E-2</v>
      </c>
      <c r="K22" s="44">
        <f>+I22+G22</f>
        <v>636.6070000000002</v>
      </c>
      <c r="L22" s="46">
        <f>+K22/K25</f>
        <v>0.25278228356559845</v>
      </c>
      <c r="P22" s="18"/>
    </row>
    <row r="23" spans="2:16" x14ac:dyDescent="0.25">
      <c r="B23" s="13"/>
      <c r="F23" s="26" t="s">
        <v>44</v>
      </c>
      <c r="G23" s="49">
        <v>85.002460999999997</v>
      </c>
      <c r="H23" s="46">
        <f>+G23/G25</f>
        <v>0.11823756800899293</v>
      </c>
      <c r="I23" s="49">
        <v>404.70092299999999</v>
      </c>
      <c r="J23" s="46">
        <f>+I23/I25</f>
        <v>0.22489782666910396</v>
      </c>
      <c r="K23" s="44">
        <f>+I23+G23</f>
        <v>489.70338399999997</v>
      </c>
      <c r="L23" s="46">
        <f>+K23/K25</f>
        <v>0.1944501704777376</v>
      </c>
      <c r="P23" s="18"/>
    </row>
    <row r="24" spans="2:16" ht="15" customHeight="1" x14ac:dyDescent="0.25">
      <c r="B24" s="13"/>
      <c r="F24" s="26" t="s">
        <v>5</v>
      </c>
      <c r="G24" s="49">
        <v>163.04999999999993</v>
      </c>
      <c r="H24" s="46">
        <f>+G24/G25</f>
        <v>0.22680090949209447</v>
      </c>
      <c r="I24" s="49">
        <v>1229.0400000000004</v>
      </c>
      <c r="J24" s="46">
        <f>+I24/I25</f>
        <v>0.68299430315209742</v>
      </c>
      <c r="K24" s="44">
        <f>+I24+G24</f>
        <v>1392.0900000000004</v>
      </c>
      <c r="L24" s="46">
        <f>+K24/K25</f>
        <v>0.55276754595666389</v>
      </c>
      <c r="P24" s="18"/>
    </row>
    <row r="25" spans="2:16" x14ac:dyDescent="0.25">
      <c r="B25" s="13"/>
      <c r="F25" s="36" t="s">
        <v>1</v>
      </c>
      <c r="G25" s="45">
        <f t="shared" ref="G25:L25" si="1">SUM(G22:G24)</f>
        <v>718.91246100000012</v>
      </c>
      <c r="H25" s="47">
        <f t="shared" si="1"/>
        <v>0.99999999999999978</v>
      </c>
      <c r="I25" s="45">
        <f t="shared" si="1"/>
        <v>1799.4879230000004</v>
      </c>
      <c r="J25" s="47">
        <f t="shared" si="1"/>
        <v>1</v>
      </c>
      <c r="K25" s="45">
        <f t="shared" si="1"/>
        <v>2518.4003840000005</v>
      </c>
      <c r="L25" s="47">
        <f t="shared" si="1"/>
        <v>1</v>
      </c>
      <c r="P25" s="18"/>
    </row>
    <row r="26" spans="2:16" x14ac:dyDescent="0.25">
      <c r="B26" s="13"/>
      <c r="F26" s="209" t="s">
        <v>11</v>
      </c>
      <c r="G26" s="209"/>
      <c r="H26" s="209"/>
      <c r="I26" s="209"/>
      <c r="J26" s="209"/>
      <c r="K26" s="209"/>
      <c r="L26" s="209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89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2" t="s">
        <v>92</v>
      </c>
      <c r="F31" s="12"/>
      <c r="G31" s="12"/>
      <c r="H31" s="160">
        <v>346013</v>
      </c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C32" s="12"/>
      <c r="D32" s="12"/>
      <c r="I32" s="12"/>
      <c r="J32" s="12"/>
      <c r="K32" s="12"/>
      <c r="L32" s="12"/>
      <c r="M32" s="12"/>
      <c r="N32" s="12"/>
      <c r="O32" s="12"/>
      <c r="P32" s="14"/>
    </row>
    <row r="33" spans="2:16" x14ac:dyDescent="0.25">
      <c r="B33" s="13"/>
      <c r="C33" s="12"/>
      <c r="D33" s="12"/>
      <c r="E33" s="161" t="s">
        <v>97</v>
      </c>
      <c r="F33" s="161"/>
      <c r="G33" s="162" t="s">
        <v>93</v>
      </c>
      <c r="H33" s="162" t="s">
        <v>94</v>
      </c>
      <c r="I33" s="162" t="s">
        <v>95</v>
      </c>
      <c r="J33" s="163" t="s">
        <v>96</v>
      </c>
      <c r="N33" s="12"/>
      <c r="O33" s="12"/>
      <c r="P33" s="14"/>
    </row>
    <row r="34" spans="2:16" x14ac:dyDescent="0.25">
      <c r="B34" s="13"/>
      <c r="C34" s="12"/>
      <c r="D34" s="12"/>
      <c r="E34" s="198" t="s">
        <v>90</v>
      </c>
      <c r="F34" s="199"/>
      <c r="G34" s="164">
        <f>+G22/H31*1000</f>
        <v>1.3608159231011554</v>
      </c>
      <c r="H34" s="165">
        <f>+G23/H31*1000</f>
        <v>0.24566262250262269</v>
      </c>
      <c r="I34" s="164">
        <f>+G24/H31*1000</f>
        <v>0.47122506957831045</v>
      </c>
      <c r="J34" s="164">
        <f>+G25/H31*1000</f>
        <v>2.0777036151820889</v>
      </c>
      <c r="N34" s="12"/>
      <c r="O34" s="12"/>
      <c r="P34" s="14"/>
    </row>
    <row r="35" spans="2:16" x14ac:dyDescent="0.25">
      <c r="B35" s="13"/>
      <c r="C35" s="12"/>
      <c r="D35" s="12"/>
      <c r="E35" s="198" t="s">
        <v>91</v>
      </c>
      <c r="F35" s="199"/>
      <c r="G35" s="164">
        <f>+I22/H31*1000</f>
        <v>0.47901957440905402</v>
      </c>
      <c r="H35" s="164">
        <f>+I23/H31*1000</f>
        <v>1.1696119018649589</v>
      </c>
      <c r="I35" s="164">
        <f>+I24/H31*1000</f>
        <v>3.5520052714782406</v>
      </c>
      <c r="J35" s="164">
        <f>+I25/H31*1000</f>
        <v>5.2006367477522533</v>
      </c>
      <c r="N35" s="12"/>
      <c r="O35" s="12"/>
      <c r="P35" s="14"/>
    </row>
    <row r="36" spans="2:16" x14ac:dyDescent="0.25">
      <c r="B36" s="13"/>
      <c r="C36" s="12"/>
      <c r="D36" s="12"/>
      <c r="E36" s="198" t="s">
        <v>1</v>
      </c>
      <c r="F36" s="199"/>
      <c r="G36" s="164">
        <f>SUM(G34:G35)</f>
        <v>1.8398354975102094</v>
      </c>
      <c r="H36" s="164">
        <f t="shared" ref="H36:I36" si="2">SUM(H34:H35)</f>
        <v>1.4152745243675815</v>
      </c>
      <c r="I36" s="164">
        <f t="shared" si="2"/>
        <v>4.0232303410565509</v>
      </c>
      <c r="J36" s="164">
        <f>+K25/H31*1000</f>
        <v>7.2783403629343422</v>
      </c>
      <c r="N36" s="12"/>
      <c r="O36" s="12"/>
      <c r="P36" s="14"/>
    </row>
    <row r="37" spans="2:16" x14ac:dyDescent="0.25">
      <c r="B37" s="13"/>
      <c r="C37" s="12"/>
      <c r="D37" s="12"/>
      <c r="J37" s="12"/>
      <c r="K37" s="12"/>
      <c r="L37" s="12"/>
      <c r="M37" s="12"/>
      <c r="N37" s="12"/>
      <c r="O37" s="12"/>
      <c r="P37" s="14"/>
    </row>
    <row r="38" spans="2:16" x14ac:dyDescent="0.25">
      <c r="B38" s="13"/>
      <c r="C38" s="12"/>
      <c r="D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12"/>
      <c r="D40" s="12"/>
      <c r="J40" s="12"/>
      <c r="K40" s="12"/>
      <c r="L40" s="12"/>
      <c r="M40" s="12"/>
      <c r="N40" s="12"/>
      <c r="O40" s="12"/>
      <c r="P40" s="14"/>
    </row>
    <row r="41" spans="2:16" x14ac:dyDescent="0.25"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</sheetData>
  <mergeCells count="13">
    <mergeCell ref="E36:F36"/>
    <mergeCell ref="E17:M17"/>
    <mergeCell ref="F20:L20"/>
    <mergeCell ref="F26:L26"/>
    <mergeCell ref="E34:F34"/>
    <mergeCell ref="E35:F35"/>
    <mergeCell ref="B1:P2"/>
    <mergeCell ref="E9:M9"/>
    <mergeCell ref="E11:E12"/>
    <mergeCell ref="F11:G11"/>
    <mergeCell ref="H11:I11"/>
    <mergeCell ref="J11:K11"/>
    <mergeCell ref="L11:M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2012-2016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2017-08-14T14:26:24Z</dcterms:modified>
</cp:coreProperties>
</file>